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tabRatio="801" activeTab="1"/>
  </bookViews>
  <sheets>
    <sheet name="туристско-краеведческие походы" sheetId="1" r:id="rId1"/>
    <sheet name="экспедиции" sheetId="2" r:id="rId2"/>
    <sheet name="1 категория" sheetId="3" r:id="rId3"/>
    <sheet name="2-3 категория" sheetId="4" r:id="rId4"/>
    <sheet name="степень" sheetId="5" r:id="rId5"/>
    <sheet name="статистика" sheetId="6" r:id="rId6"/>
  </sheets>
  <definedNames/>
  <calcPr fullCalcOnLoad="1"/>
</workbook>
</file>

<file path=xl/sharedStrings.xml><?xml version="1.0" encoding="utf-8"?>
<sst xmlns="http://schemas.openxmlformats.org/spreadsheetml/2006/main" count="438" uniqueCount="230">
  <si>
    <t>№</t>
  </si>
  <si>
    <t>Количество</t>
  </si>
  <si>
    <t>взрослые</t>
  </si>
  <si>
    <t>учащиеся</t>
  </si>
  <si>
    <t>Сроки</t>
  </si>
  <si>
    <t>Техническое описание</t>
  </si>
  <si>
    <t>Картографический материал</t>
  </si>
  <si>
    <t>Фотоматериал</t>
  </si>
  <si>
    <t>Снаряжение и питание</t>
  </si>
  <si>
    <t>Краеведческая работа</t>
  </si>
  <si>
    <t>Выводы, рекомендации</t>
  </si>
  <si>
    <t>Штрафы</t>
  </si>
  <si>
    <t>Итого</t>
  </si>
  <si>
    <t>Место</t>
  </si>
  <si>
    <t>Показатели, баллы</t>
  </si>
  <si>
    <t>Руководитель группы</t>
  </si>
  <si>
    <t>Пономарев В.С.</t>
  </si>
  <si>
    <t>Образовательное учреждение</t>
  </si>
  <si>
    <t>Округ</t>
  </si>
  <si>
    <t xml:space="preserve"> Челябинский городской округ</t>
  </si>
  <si>
    <t>МОУ лицей № 82</t>
  </si>
  <si>
    <t>03.06-10.06.2012</t>
  </si>
  <si>
    <t>Мавлавилова Г.Н.</t>
  </si>
  <si>
    <t>МОУ Межозерная основная общеобразовательная школа</t>
  </si>
  <si>
    <t>28.06-29.06.2012</t>
  </si>
  <si>
    <t>Басантаева Б.С.</t>
  </si>
  <si>
    <t>МОУ СОШ № 1</t>
  </si>
  <si>
    <t>Верхнеуральский муниципальный район</t>
  </si>
  <si>
    <t>Трупина Т.В.</t>
  </si>
  <si>
    <t>МБОУ СОШ № 106</t>
  </si>
  <si>
    <t>Челябинский городской округ</t>
  </si>
  <si>
    <t>11.06-13.06.2012</t>
  </si>
  <si>
    <t>Кузяева Е.В.</t>
  </si>
  <si>
    <t>Златоустовский городской округ</t>
  </si>
  <si>
    <t>Карталинский муниципальный район</t>
  </si>
  <si>
    <t>Марданова Э.М.</t>
  </si>
  <si>
    <t>МАОУ СОШ № 14</t>
  </si>
  <si>
    <t>25.06-29.06.2012</t>
  </si>
  <si>
    <t>Майер Е.Р.</t>
  </si>
  <si>
    <t>14.09-16.09.2012</t>
  </si>
  <si>
    <t>Гимранов Р.Р.</t>
  </si>
  <si>
    <t>МБУ ДОД ДЮЦ Ленинского р-на</t>
  </si>
  <si>
    <t>15.06-17.06.2012</t>
  </si>
  <si>
    <t>Трушникова В.И.</t>
  </si>
  <si>
    <t>09.06-16.06.2012</t>
  </si>
  <si>
    <t>Швед В.А</t>
  </si>
  <si>
    <t>МАОУ ДОД ЦДЮТиЭ «Космос»</t>
  </si>
  <si>
    <t>03.08-07.08.2012</t>
  </si>
  <si>
    <t>Новикова Е.В.</t>
  </si>
  <si>
    <t>02.06-07.06.2012</t>
  </si>
  <si>
    <t>МОУ СОШ № 48</t>
  </si>
  <si>
    <t>Копейский городской округ</t>
  </si>
  <si>
    <t>Куликова А.С.</t>
  </si>
  <si>
    <t>Ашинский муниципальный район</t>
  </si>
  <si>
    <t>06.07-12.07.2012</t>
  </si>
  <si>
    <t>МКОУ СОШ № 7</t>
  </si>
  <si>
    <t>Областной конкурс на лучший туристско-краеведческий, спортивный поход или экспедицию среди обучающихся</t>
  </si>
  <si>
    <t xml:space="preserve">Период прохождения маршрутов 01.01.2012 – 31.10.2012 </t>
  </si>
  <si>
    <t>Сводный протокол номинации "Туристско-краеведческий поход"</t>
  </si>
  <si>
    <t>Сводный протокол номинации "Экспедиция"</t>
  </si>
  <si>
    <t>Козлов А.П.</t>
  </si>
  <si>
    <t>МБОУ ДОД ЦДЮТиЭ</t>
  </si>
  <si>
    <t>Миасский городской округ</t>
  </si>
  <si>
    <t>Организация исследований</t>
  </si>
  <si>
    <t>Оформление работы</t>
  </si>
  <si>
    <t>Оформление исследования</t>
  </si>
  <si>
    <t>Методика экспедиционных работ</t>
  </si>
  <si>
    <t>Интергационная оценка</t>
  </si>
  <si>
    <t>Копылова Л.Ю.</t>
  </si>
  <si>
    <t>МБОУ СОШ № 9</t>
  </si>
  <si>
    <t>Кусинский муниципальный район</t>
  </si>
  <si>
    <t>Андреева О.М.</t>
  </si>
  <si>
    <t>МОУ ДОД ЦДОД</t>
  </si>
  <si>
    <t>Южноуральский городской округ</t>
  </si>
  <si>
    <t>Патрушина Л.И.</t>
  </si>
  <si>
    <t>Михайлова С.А.</t>
  </si>
  <si>
    <t>МБОУ гимназия № 1</t>
  </si>
  <si>
    <t>Манаенко В.В.</t>
  </si>
  <si>
    <t>МАОУ СОШ № 21</t>
  </si>
  <si>
    <t>02.11-06.11.2012</t>
  </si>
  <si>
    <t>01-10.03.2012 и 10-20.07.2012</t>
  </si>
  <si>
    <t>участие</t>
  </si>
  <si>
    <t>Отсутствует маршрутная документация</t>
  </si>
  <si>
    <t>Дробышев В.Н., Ценева Л.А.</t>
  </si>
  <si>
    <t>Нарушения</t>
  </si>
  <si>
    <t>Всего участников</t>
  </si>
  <si>
    <t>169 человек, из них учащихся 137, руководителей походов -32 человека.</t>
  </si>
  <si>
    <t>нет состава группы</t>
  </si>
  <si>
    <t>365 человек, из них учащихся 310, руководителей походов - 55 человек.</t>
  </si>
  <si>
    <t>Не соответствует требованиям оценки туристско-краеведческой экспедиции</t>
  </si>
  <si>
    <t>21.06-08.08.2012</t>
  </si>
  <si>
    <t>01.08-12.08.2012</t>
  </si>
  <si>
    <t>07.06-13.06.2012</t>
  </si>
  <si>
    <t>Гусева Любовь Аврамовна</t>
  </si>
  <si>
    <t>МАОУ № 82</t>
  </si>
  <si>
    <t>Сложность</t>
  </si>
  <si>
    <t>Новизна</t>
  </si>
  <si>
    <t>Безопасность</t>
  </si>
  <si>
    <t>Напряженность</t>
  </si>
  <si>
    <t>Полезность</t>
  </si>
  <si>
    <t>Волошин Александр Николаевич</t>
  </si>
  <si>
    <t>МБОУ ДОД "Дворец творчества детей и молодежи"</t>
  </si>
  <si>
    <t>Озерский городской округ</t>
  </si>
  <si>
    <t>Баньщикова Маргарита Сергеевна</t>
  </si>
  <si>
    <t>МКОУ ДОД "Станция детского и юношеского туризма и экскурсий"</t>
  </si>
  <si>
    <t>Наймушина Маргарита Николаевна</t>
  </si>
  <si>
    <t>МАОУ СОШ № 74</t>
  </si>
  <si>
    <t>Наймушин Игорь Александрович</t>
  </si>
  <si>
    <t>челябинский городской округ</t>
  </si>
  <si>
    <t>Гильманова Эльвира Давжатовна</t>
  </si>
  <si>
    <t>МБОУ ДОД "Дом детского творчества"</t>
  </si>
  <si>
    <t>Немудрый Михаил Викторович</t>
  </si>
  <si>
    <t>Челябинский городской округ, Брединский муниципальный район</t>
  </si>
  <si>
    <t>МАОУ гимназия № 23 и МОУ Комсомольская СОШ</t>
  </si>
  <si>
    <t>Нарушения Инструкции № 293</t>
  </si>
  <si>
    <t>Скачкова Елена Анатольевна</t>
  </si>
  <si>
    <t>МАОУ ДОД ЦДЮТиЭ "Космос"</t>
  </si>
  <si>
    <t>Осипова Александра Борисовна</t>
  </si>
  <si>
    <t>МБОУ СОШ № 137</t>
  </si>
  <si>
    <t>Якунин Валерий Владимирович</t>
  </si>
  <si>
    <t>МКУ ДОД "Станция юных натуралистов"</t>
  </si>
  <si>
    <t>Нязепетровский муниципальный район</t>
  </si>
  <si>
    <t>Иваненко Дания Салиховна</t>
  </si>
  <si>
    <t>МБОУ СОШ № 86 и МАОУ ДОД ЦДЮТиЭ "Космос"</t>
  </si>
  <si>
    <t>Анисимова Наталья Аркадьевна</t>
  </si>
  <si>
    <t>МБОУ СОШ № 18 и МАОУ ДОД ЦДЮТиЭ "Космос"</t>
  </si>
  <si>
    <t>Трушникова Валентина Ивановна</t>
  </si>
  <si>
    <t>МАОУ гимназия № 100</t>
  </si>
  <si>
    <t>Патрушина Лидия Ивановна</t>
  </si>
  <si>
    <t>Гимранов Раис Расимович</t>
  </si>
  <si>
    <t>МБУ ДОД ЦДЮ Ленинского района</t>
  </si>
  <si>
    <t>Винокуров Юрий Александрович</t>
  </si>
  <si>
    <t>Швед Валентина Анатольевна</t>
  </si>
  <si>
    <t>Хадыев Владислав Фуатович</t>
  </si>
  <si>
    <t>Губанова Татьяна Алексеевна</t>
  </si>
  <si>
    <t>МАОУ СОШ № 78</t>
  </si>
  <si>
    <t>Зинкевич Алексей Евгеньевич</t>
  </si>
  <si>
    <t>МБУ "Молодежный Центр"</t>
  </si>
  <si>
    <t>Кузнецов Александр Вячеславович</t>
  </si>
  <si>
    <t>Петренко Инна Владимировна</t>
  </si>
  <si>
    <t>МАОУ лицей № 88</t>
  </si>
  <si>
    <t>Южный Урал, р.Ай, н/к</t>
  </si>
  <si>
    <t xml:space="preserve">Алтай, р.Песчаная, 3 к.с., водный </t>
  </si>
  <si>
    <t>Северный Урал, 3 к.с., пешеходный</t>
  </si>
  <si>
    <t>Южный Урал, 2 к.с., пешеходный</t>
  </si>
  <si>
    <t>Южный Урал, 2 к.с., лыжный</t>
  </si>
  <si>
    <t>Южный Урал, 1 к.с., пешеходный</t>
  </si>
  <si>
    <t>Северный Тянь-Шань, 1 к.с., горный</t>
  </si>
  <si>
    <t>Южный Урал, 1 к.с., спелео</t>
  </si>
  <si>
    <t>Южный Урал, р.Ай, 1 к.с., спелео-водный</t>
  </si>
  <si>
    <t>Южный Урал, р.Ай, 1 к.с., водный</t>
  </si>
  <si>
    <t>Средний Урал, р.Чусовая, 1 к.с., водный</t>
  </si>
  <si>
    <t>Состав жюри:</t>
  </si>
  <si>
    <t>Садыкова Т.В., методист ЦДЮТиЭ "Космос" г.Челябинска</t>
  </si>
  <si>
    <t>Шабанов А.Е., методист экскурсионного отдела СЮТур г.Челябинска</t>
  </si>
  <si>
    <t>Нет маршрутной документации</t>
  </si>
  <si>
    <t>Голенков Сергей Григорьевич</t>
  </si>
  <si>
    <t>Район похода, категория сложности, вид туризма</t>
  </si>
  <si>
    <t>Алтай, 2 ст.сл., пешеходный</t>
  </si>
  <si>
    <t>Южный Урал, 3 ст.сл., водный</t>
  </si>
  <si>
    <t>Южный Урал, 1 ст.сл., пешеходный</t>
  </si>
  <si>
    <t>Южный Урал, 2 ст.сл., водный</t>
  </si>
  <si>
    <t>Южный Урал, р.Исеть</t>
  </si>
  <si>
    <t>Южный Урал, 3 ст.сл., пешеходный</t>
  </si>
  <si>
    <t>83 человека, из них учащихся 66, руководителей походов -17 человек.</t>
  </si>
  <si>
    <t>МУ ДОД ЦВР "Истоки"</t>
  </si>
  <si>
    <t>Снежинский городской округ</t>
  </si>
  <si>
    <t>Судейская коллегия:</t>
  </si>
  <si>
    <t>Хрипко С.П., КМС по спортивному туризму, (Федерация спортивного туризма Челябинской области)</t>
  </si>
  <si>
    <t>Черных М.А.., КМС по спортивному туризму, (Федерация спортивного туризма Челябинской области)</t>
  </si>
  <si>
    <t>Садыкова Т.В., инструтор по спортивному туризму (Федерация спортивного туризма Челябинской области)</t>
  </si>
  <si>
    <t>Сводный протокол номинации "Спортивный поход", подноминация "Степень сложности"</t>
  </si>
  <si>
    <t>Экспедиции</t>
  </si>
  <si>
    <t>Туристско-краеведческий поход</t>
  </si>
  <si>
    <t>Спортивный поход</t>
  </si>
  <si>
    <t>Степень сложности</t>
  </si>
  <si>
    <t>Категория сложности</t>
  </si>
  <si>
    <t>Всего отчетов</t>
  </si>
  <si>
    <t>из них:</t>
  </si>
  <si>
    <t>учащихся</t>
  </si>
  <si>
    <t>руководителей походов</t>
  </si>
  <si>
    <t>Брединский муниципальный район совместно с Челябинским городским округом</t>
  </si>
  <si>
    <t>Статистика</t>
  </si>
  <si>
    <t>Сводный протокол номинации "Спортивный поход", подноминация "2-3 категория сложности"</t>
  </si>
  <si>
    <t>75 человек, из них учащихся 61, руководителей походов - 14 человек.</t>
  </si>
  <si>
    <t>138 человек, из них учащихся 106, руководителей походов - 32 человек.</t>
  </si>
  <si>
    <t>3</t>
  </si>
  <si>
    <t>1 к.с.</t>
  </si>
  <si>
    <t>2-3 к.с.</t>
  </si>
  <si>
    <t>Сводный протокол номинации "Спортивный поход", подноминация "1 категория сложности"</t>
  </si>
  <si>
    <t>4-5</t>
  </si>
  <si>
    <t xml:space="preserve">Нарушение пункта 4.4 Инструкция по организации и проведению туристских походов, экспедиций и экскурсий (путешествий) с учащимися, воспитанниками и студентами Российской Федерации Утверждена приказом № 293 Минобразования РСФСР от 13 июля 1992 г. </t>
  </si>
  <si>
    <t xml:space="preserve">Нарушение пункта 3,5 Инструкция по организации и проведению туристских походов, экспедиций и экскурсий (путешествий) с учащимися, воспитанниками и студентами Российской Федерации Утверждена приказом № 293 Минобразования РСФСР от 13 июля 1992 г. </t>
  </si>
  <si>
    <t>11-26.08.2012</t>
  </si>
  <si>
    <t>05-17.06.2012</t>
  </si>
  <si>
    <t>19-25.07.2012</t>
  </si>
  <si>
    <t>17-24.06.2012</t>
  </si>
  <si>
    <t>03-10.06.2012</t>
  </si>
  <si>
    <t>01-10.07.2012</t>
  </si>
  <si>
    <t>02-09.07.2012</t>
  </si>
  <si>
    <t>06-13.06.2012</t>
  </si>
  <si>
    <t>16-23.08.2012</t>
  </si>
  <si>
    <t>05-14.08.2012</t>
  </si>
  <si>
    <t>15-22.08.2012</t>
  </si>
  <si>
    <t>25.07-07.08.2012</t>
  </si>
  <si>
    <t>05-22.07.2012</t>
  </si>
  <si>
    <t>16-25.08.2012</t>
  </si>
  <si>
    <t>06-16.07.2012</t>
  </si>
  <si>
    <t>02-13.01.2012</t>
  </si>
  <si>
    <t>10-19.08.2012</t>
  </si>
  <si>
    <t>12-16.06.2012</t>
  </si>
  <si>
    <t>20-27.06.2012</t>
  </si>
  <si>
    <t>16-19.06.2012</t>
  </si>
  <si>
    <t>26.07-05.08.2012</t>
  </si>
  <si>
    <t>01-14.07.2012</t>
  </si>
  <si>
    <t>23-27.07.2012</t>
  </si>
  <si>
    <t>МОУ Рассветинская СОШ</t>
  </si>
  <si>
    <t>МО СП "ООШ № 23" и МБОУ СОШ № 38</t>
  </si>
  <si>
    <t>МАОУ ДОД ЦДЮТиЭ "Космос" и МБОУ гимназия № 48</t>
  </si>
  <si>
    <t>Юрин В.И.,руководитель отдела полевых исследований ГБОУДОД «Областной Центр дополнительного образования детей».</t>
  </si>
  <si>
    <t>Региональная физкультурно-спортивная общественная организация "Федерация спортивного туризма Челябинской области"</t>
  </si>
  <si>
    <t>Министерство образования и науки Челябинской области</t>
  </si>
  <si>
    <t>Государственное бюджетное образовательное учреждение дополнительного образования детей «Областной Центр дополнительного образования детей»</t>
  </si>
  <si>
    <t>уч-ся</t>
  </si>
  <si>
    <t>Инф-ция о районе</t>
  </si>
  <si>
    <t>Кол-во участников</t>
  </si>
  <si>
    <t>Секретарь жюри:                                                  Т.В. Садыкова</t>
  </si>
  <si>
    <t>Кол-во</t>
  </si>
  <si>
    <t>Секретарь комиссии:                 Т.В. Садыкова</t>
  </si>
  <si>
    <t>МУДОД Центр детский экологический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</si>
</sst>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1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2" fontId="6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4">
      <selection activeCell="D24" sqref="D24:D28"/>
    </sheetView>
  </sheetViews>
  <sheetFormatPr defaultColWidth="9.00390625" defaultRowHeight="12.75"/>
  <cols>
    <col min="1" max="1" width="3.375" style="1" customWidth="1"/>
    <col min="2" max="2" width="16.00390625" style="1" customWidth="1"/>
    <col min="3" max="3" width="19.125" style="1" customWidth="1"/>
    <col min="4" max="4" width="19.75390625" style="1" customWidth="1"/>
    <col min="5" max="5" width="3.875" style="1" customWidth="1"/>
    <col min="6" max="6" width="6.00390625" style="1" customWidth="1"/>
    <col min="7" max="7" width="9.125" style="1" customWidth="1"/>
    <col min="8" max="8" width="4.625" style="1" customWidth="1"/>
    <col min="9" max="11" width="5.00390625" style="1" customWidth="1"/>
    <col min="12" max="12" width="5.125" style="1" customWidth="1"/>
    <col min="13" max="14" width="5.625" style="1" customWidth="1"/>
    <col min="15" max="15" width="9.125" style="1" customWidth="1"/>
    <col min="16" max="16" width="5.75390625" style="1" customWidth="1"/>
    <col min="17" max="17" width="5.875" style="1" customWidth="1"/>
    <col min="18" max="16384" width="9.125" style="1" customWidth="1"/>
  </cols>
  <sheetData>
    <row r="1" spans="1:17" ht="12" customHeight="1">
      <c r="A1" s="22" t="s">
        <v>221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" customHeight="1">
      <c r="A2" s="22" t="s">
        <v>220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22" t="s">
        <v>222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>
      <c r="A4" s="23" t="s">
        <v>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.75" customHeight="1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8.75" customHeight="1">
      <c r="A6" s="51" t="s">
        <v>58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40.5" customHeight="1">
      <c r="A7" s="48" t="s">
        <v>0</v>
      </c>
      <c r="B7" s="48" t="s">
        <v>15</v>
      </c>
      <c r="C7" s="49" t="s">
        <v>17</v>
      </c>
      <c r="D7" s="48" t="s">
        <v>18</v>
      </c>
      <c r="E7" s="48" t="s">
        <v>225</v>
      </c>
      <c r="F7" s="48"/>
      <c r="G7" s="48" t="s">
        <v>4</v>
      </c>
      <c r="H7" s="48" t="s">
        <v>14</v>
      </c>
      <c r="I7" s="48"/>
      <c r="J7" s="48"/>
      <c r="K7" s="48"/>
      <c r="L7" s="48"/>
      <c r="M7" s="48"/>
      <c r="N7" s="48"/>
      <c r="O7" s="2" t="s">
        <v>11</v>
      </c>
      <c r="P7" s="40" t="s">
        <v>12</v>
      </c>
      <c r="Q7" s="52" t="s">
        <v>13</v>
      </c>
    </row>
    <row r="8" spans="1:17" ht="12.75" customHeight="1">
      <c r="A8" s="48"/>
      <c r="B8" s="48"/>
      <c r="C8" s="20"/>
      <c r="D8" s="48"/>
      <c r="E8" s="47" t="s">
        <v>2</v>
      </c>
      <c r="F8" s="47" t="s">
        <v>223</v>
      </c>
      <c r="G8" s="48"/>
      <c r="H8" s="46" t="s">
        <v>224</v>
      </c>
      <c r="I8" s="46" t="s">
        <v>5</v>
      </c>
      <c r="J8" s="46" t="s">
        <v>6</v>
      </c>
      <c r="K8" s="46" t="s">
        <v>7</v>
      </c>
      <c r="L8" s="46" t="s">
        <v>8</v>
      </c>
      <c r="M8" s="46" t="s">
        <v>9</v>
      </c>
      <c r="N8" s="46" t="s">
        <v>10</v>
      </c>
      <c r="O8" s="46" t="s">
        <v>84</v>
      </c>
      <c r="P8" s="41"/>
      <c r="Q8" s="53"/>
    </row>
    <row r="9" spans="1:17" ht="12.75">
      <c r="A9" s="48"/>
      <c r="B9" s="48"/>
      <c r="C9" s="20"/>
      <c r="D9" s="48"/>
      <c r="E9" s="47"/>
      <c r="F9" s="47"/>
      <c r="G9" s="48"/>
      <c r="H9" s="46"/>
      <c r="I9" s="46"/>
      <c r="J9" s="46"/>
      <c r="K9" s="46"/>
      <c r="L9" s="46"/>
      <c r="M9" s="46"/>
      <c r="N9" s="46"/>
      <c r="O9" s="46"/>
      <c r="P9" s="41"/>
      <c r="Q9" s="53"/>
    </row>
    <row r="10" spans="1:17" ht="12.75">
      <c r="A10" s="48"/>
      <c r="B10" s="48"/>
      <c r="C10" s="20"/>
      <c r="D10" s="48"/>
      <c r="E10" s="47"/>
      <c r="F10" s="47"/>
      <c r="G10" s="48"/>
      <c r="H10" s="46"/>
      <c r="I10" s="46"/>
      <c r="J10" s="46"/>
      <c r="K10" s="46"/>
      <c r="L10" s="46"/>
      <c r="M10" s="46"/>
      <c r="N10" s="46"/>
      <c r="O10" s="46"/>
      <c r="P10" s="41"/>
      <c r="Q10" s="53"/>
    </row>
    <row r="11" spans="1:17" ht="21" customHeight="1">
      <c r="A11" s="48"/>
      <c r="B11" s="48"/>
      <c r="C11" s="21"/>
      <c r="D11" s="48"/>
      <c r="E11" s="47"/>
      <c r="F11" s="47"/>
      <c r="G11" s="48"/>
      <c r="H11" s="47"/>
      <c r="I11" s="47"/>
      <c r="J11" s="47"/>
      <c r="K11" s="47"/>
      <c r="L11" s="47"/>
      <c r="M11" s="47"/>
      <c r="N11" s="47"/>
      <c r="O11" s="47"/>
      <c r="P11" s="42"/>
      <c r="Q11" s="54"/>
    </row>
    <row r="12" spans="1:17" ht="22.5" customHeight="1">
      <c r="A12" s="2">
        <v>1</v>
      </c>
      <c r="B12" s="4" t="s">
        <v>28</v>
      </c>
      <c r="C12" s="2" t="s">
        <v>29</v>
      </c>
      <c r="D12" s="5" t="s">
        <v>30</v>
      </c>
      <c r="E12" s="2">
        <v>4</v>
      </c>
      <c r="F12" s="2">
        <v>11</v>
      </c>
      <c r="G12" s="5" t="s">
        <v>31</v>
      </c>
      <c r="H12" s="6">
        <f>20/3</f>
        <v>6.666666666666667</v>
      </c>
      <c r="I12" s="6">
        <f>47/3</f>
        <v>15.666666666666666</v>
      </c>
      <c r="J12" s="6">
        <f>20/3</f>
        <v>6.666666666666667</v>
      </c>
      <c r="K12" s="6">
        <f>42/3</f>
        <v>14</v>
      </c>
      <c r="L12" s="6">
        <f>9/3</f>
        <v>3</v>
      </c>
      <c r="M12" s="6">
        <f>102/3</f>
        <v>34</v>
      </c>
      <c r="N12" s="6">
        <f>24.3/3</f>
        <v>8.1</v>
      </c>
      <c r="O12" s="2">
        <v>0</v>
      </c>
      <c r="P12" s="6">
        <f aca="true" t="shared" si="0" ref="P12:P18">H12+I12+J12+K12+L12+M12+N12-O12</f>
        <v>88.1</v>
      </c>
      <c r="Q12" s="29">
        <v>1</v>
      </c>
    </row>
    <row r="13" spans="1:17" ht="26.25" customHeight="1">
      <c r="A13" s="2">
        <v>2</v>
      </c>
      <c r="B13" s="4" t="s">
        <v>45</v>
      </c>
      <c r="C13" s="2" t="s">
        <v>46</v>
      </c>
      <c r="D13" s="5" t="s">
        <v>19</v>
      </c>
      <c r="E13" s="2">
        <v>2</v>
      </c>
      <c r="F13" s="2">
        <v>9</v>
      </c>
      <c r="G13" s="5" t="s">
        <v>47</v>
      </c>
      <c r="H13" s="6">
        <f>13/3</f>
        <v>4.333333333333333</v>
      </c>
      <c r="I13" s="6">
        <f>45/3</f>
        <v>15</v>
      </c>
      <c r="J13" s="6">
        <f>18/3</f>
        <v>6</v>
      </c>
      <c r="K13" s="6">
        <f>25/3</f>
        <v>8.333333333333334</v>
      </c>
      <c r="L13" s="6">
        <f>9/3</f>
        <v>3</v>
      </c>
      <c r="M13" s="6">
        <f>95/3</f>
        <v>31.666666666666668</v>
      </c>
      <c r="N13" s="6">
        <f>23/3</f>
        <v>7.666666666666667</v>
      </c>
      <c r="O13" s="2">
        <v>0</v>
      </c>
      <c r="P13" s="6">
        <f t="shared" si="0"/>
        <v>76</v>
      </c>
      <c r="Q13" s="29">
        <v>2</v>
      </c>
    </row>
    <row r="14" spans="1:17" ht="29.25" customHeight="1">
      <c r="A14" s="2">
        <v>3</v>
      </c>
      <c r="B14" s="4" t="s">
        <v>43</v>
      </c>
      <c r="C14" s="2" t="s">
        <v>229</v>
      </c>
      <c r="D14" s="5" t="s">
        <v>19</v>
      </c>
      <c r="E14" s="2">
        <v>2</v>
      </c>
      <c r="F14" s="2">
        <v>11</v>
      </c>
      <c r="G14" s="5" t="s">
        <v>44</v>
      </c>
      <c r="H14" s="6">
        <f>15/3</f>
        <v>5</v>
      </c>
      <c r="I14" s="6">
        <f>29/3</f>
        <v>9.666666666666666</v>
      </c>
      <c r="J14" s="6">
        <f>10/3</f>
        <v>3.3333333333333335</v>
      </c>
      <c r="K14" s="6">
        <f>18/3</f>
        <v>6</v>
      </c>
      <c r="L14" s="6">
        <f>8/3</f>
        <v>2.6666666666666665</v>
      </c>
      <c r="M14" s="6">
        <f>37/3</f>
        <v>12.333333333333334</v>
      </c>
      <c r="N14" s="6">
        <f>14/3</f>
        <v>4.666666666666667</v>
      </c>
      <c r="O14" s="2">
        <v>0</v>
      </c>
      <c r="P14" s="6">
        <f t="shared" si="0"/>
        <v>43.666666666666664</v>
      </c>
      <c r="Q14" s="29">
        <v>3</v>
      </c>
    </row>
    <row r="15" spans="1:17" ht="26.25" customHeight="1">
      <c r="A15" s="2">
        <v>4</v>
      </c>
      <c r="B15" s="4" t="s">
        <v>16</v>
      </c>
      <c r="C15" s="2" t="s">
        <v>20</v>
      </c>
      <c r="D15" s="5" t="s">
        <v>19</v>
      </c>
      <c r="E15" s="2">
        <v>2</v>
      </c>
      <c r="F15" s="2">
        <v>8</v>
      </c>
      <c r="G15" s="5" t="s">
        <v>21</v>
      </c>
      <c r="H15" s="6">
        <f>17/3</f>
        <v>5.666666666666667</v>
      </c>
      <c r="I15" s="6">
        <f>28/3</f>
        <v>9.333333333333334</v>
      </c>
      <c r="J15" s="6">
        <f>10/3</f>
        <v>3.3333333333333335</v>
      </c>
      <c r="K15" s="6">
        <f>10/3</f>
        <v>3.3333333333333335</v>
      </c>
      <c r="L15" s="6">
        <f>9/3</f>
        <v>3</v>
      </c>
      <c r="M15" s="6">
        <f>26/3</f>
        <v>8.666666666666666</v>
      </c>
      <c r="N15" s="6">
        <f>13/3</f>
        <v>4.333333333333333</v>
      </c>
      <c r="O15" s="2">
        <v>0</v>
      </c>
      <c r="P15" s="6">
        <f t="shared" si="0"/>
        <v>37.666666666666664</v>
      </c>
      <c r="Q15" s="29">
        <v>4</v>
      </c>
    </row>
    <row r="16" spans="1:17" ht="26.25" customHeight="1">
      <c r="A16" s="2">
        <v>5</v>
      </c>
      <c r="B16" s="4" t="s">
        <v>35</v>
      </c>
      <c r="C16" s="2" t="s">
        <v>36</v>
      </c>
      <c r="D16" s="5" t="s">
        <v>19</v>
      </c>
      <c r="E16" s="2">
        <v>2</v>
      </c>
      <c r="F16" s="2">
        <v>9</v>
      </c>
      <c r="G16" s="5" t="s">
        <v>37</v>
      </c>
      <c r="H16" s="6">
        <f>16/3</f>
        <v>5.333333333333333</v>
      </c>
      <c r="I16" s="6">
        <f>20/3</f>
        <v>6.666666666666667</v>
      </c>
      <c r="J16" s="6">
        <f>5/3</f>
        <v>1.6666666666666667</v>
      </c>
      <c r="K16" s="6">
        <f>12/3</f>
        <v>4</v>
      </c>
      <c r="L16" s="6">
        <f>6/3</f>
        <v>2</v>
      </c>
      <c r="M16" s="6">
        <f>17/3</f>
        <v>5.666666666666667</v>
      </c>
      <c r="N16" s="6">
        <f>8/3</f>
        <v>2.6666666666666665</v>
      </c>
      <c r="O16" s="2">
        <v>2</v>
      </c>
      <c r="P16" s="6">
        <f t="shared" si="0"/>
        <v>26</v>
      </c>
      <c r="Q16" s="29">
        <v>5</v>
      </c>
    </row>
    <row r="17" spans="1:17" ht="39" customHeight="1">
      <c r="A17" s="2">
        <v>6</v>
      </c>
      <c r="B17" s="4" t="s">
        <v>25</v>
      </c>
      <c r="C17" s="2" t="s">
        <v>26</v>
      </c>
      <c r="D17" s="5" t="s">
        <v>27</v>
      </c>
      <c r="E17" s="2">
        <v>1</v>
      </c>
      <c r="F17" s="2">
        <v>12</v>
      </c>
      <c r="G17" s="7">
        <v>41173</v>
      </c>
      <c r="H17" s="6">
        <v>3</v>
      </c>
      <c r="I17" s="6">
        <f>19/3</f>
        <v>6.333333333333333</v>
      </c>
      <c r="J17" s="6">
        <f>7/3</f>
        <v>2.3333333333333335</v>
      </c>
      <c r="K17" s="6">
        <f>22/3</f>
        <v>7.333333333333333</v>
      </c>
      <c r="L17" s="6">
        <f>2/3</f>
        <v>0.6666666666666666</v>
      </c>
      <c r="M17" s="6">
        <f>35/3</f>
        <v>11.666666666666666</v>
      </c>
      <c r="N17" s="6">
        <f>11/3</f>
        <v>3.6666666666666665</v>
      </c>
      <c r="O17" s="2">
        <v>15</v>
      </c>
      <c r="P17" s="6">
        <f>H17+I17+J17+K17+L17+M17+N17-O17</f>
        <v>20</v>
      </c>
      <c r="Q17" s="29">
        <v>6</v>
      </c>
    </row>
    <row r="18" spans="1:17" ht="26.25" customHeight="1">
      <c r="A18" s="2">
        <v>7</v>
      </c>
      <c r="B18" s="4" t="s">
        <v>40</v>
      </c>
      <c r="C18" s="2" t="s">
        <v>41</v>
      </c>
      <c r="D18" s="5" t="s">
        <v>19</v>
      </c>
      <c r="E18" s="2">
        <v>3</v>
      </c>
      <c r="F18" s="2">
        <v>9</v>
      </c>
      <c r="G18" s="5" t="s">
        <v>42</v>
      </c>
      <c r="H18" s="6">
        <f>2/3</f>
        <v>0.6666666666666666</v>
      </c>
      <c r="I18" s="6">
        <f>5/3</f>
        <v>1.6666666666666667</v>
      </c>
      <c r="J18" s="6">
        <f>10/3</f>
        <v>3.3333333333333335</v>
      </c>
      <c r="K18" s="6">
        <f>19/3</f>
        <v>6.333333333333333</v>
      </c>
      <c r="L18" s="6">
        <v>0</v>
      </c>
      <c r="M18" s="6">
        <v>0</v>
      </c>
      <c r="N18" s="6">
        <v>0</v>
      </c>
      <c r="O18" s="2">
        <v>0</v>
      </c>
      <c r="P18" s="6">
        <f t="shared" si="0"/>
        <v>12</v>
      </c>
      <c r="Q18" s="29">
        <v>7</v>
      </c>
    </row>
    <row r="19" spans="1:17" ht="18" customHeight="1">
      <c r="A19" s="43" t="s">
        <v>82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2"/>
    </row>
    <row r="20" spans="1:17" ht="37.5" customHeight="1">
      <c r="A20" s="2">
        <v>8</v>
      </c>
      <c r="B20" s="4" t="s">
        <v>83</v>
      </c>
      <c r="C20" s="2" t="s">
        <v>216</v>
      </c>
      <c r="D20" s="5" t="s">
        <v>34</v>
      </c>
      <c r="E20" s="2">
        <v>2</v>
      </c>
      <c r="F20" s="2">
        <v>11</v>
      </c>
      <c r="G20" s="7">
        <v>41188</v>
      </c>
      <c r="H20" s="6">
        <f>7/3</f>
        <v>2.3333333333333335</v>
      </c>
      <c r="I20" s="6">
        <f>17/3</f>
        <v>5.666666666666667</v>
      </c>
      <c r="J20" s="6">
        <f>12/3</f>
        <v>4</v>
      </c>
      <c r="K20" s="6">
        <f>20/3</f>
        <v>6.666666666666667</v>
      </c>
      <c r="L20" s="6">
        <f>5/3</f>
        <v>1.6666666666666667</v>
      </c>
      <c r="M20" s="6">
        <f>58/3</f>
        <v>19.333333333333332</v>
      </c>
      <c r="N20" s="6">
        <f>15/3</f>
        <v>5</v>
      </c>
      <c r="O20" s="2">
        <v>15</v>
      </c>
      <c r="P20" s="6">
        <f aca="true" t="shared" si="1" ref="P20:P30">H20+I20+J20+K20+L20+M20+N20-O20</f>
        <v>29.66666666666667</v>
      </c>
      <c r="Q20" s="2" t="s">
        <v>81</v>
      </c>
    </row>
    <row r="21" spans="1:17" ht="27" customHeight="1">
      <c r="A21" s="2">
        <v>9</v>
      </c>
      <c r="B21" s="4" t="s">
        <v>38</v>
      </c>
      <c r="C21" s="5" t="s">
        <v>217</v>
      </c>
      <c r="D21" s="5" t="s">
        <v>33</v>
      </c>
      <c r="E21" s="2">
        <v>1</v>
      </c>
      <c r="F21" s="2">
        <v>11</v>
      </c>
      <c r="G21" s="5" t="s">
        <v>39</v>
      </c>
      <c r="H21" s="6">
        <f>4/3</f>
        <v>1.3333333333333333</v>
      </c>
      <c r="I21" s="6">
        <f>17/3</f>
        <v>5.666666666666667</v>
      </c>
      <c r="J21" s="6">
        <f>6/3</f>
        <v>2</v>
      </c>
      <c r="K21" s="6">
        <f>9/3</f>
        <v>3</v>
      </c>
      <c r="L21" s="6">
        <f>3/3</f>
        <v>1</v>
      </c>
      <c r="M21" s="6">
        <f>5/3</f>
        <v>1.6666666666666667</v>
      </c>
      <c r="N21" s="6">
        <f>8/3</f>
        <v>2.6666666666666665</v>
      </c>
      <c r="O21" s="2">
        <v>17</v>
      </c>
      <c r="P21" s="6">
        <f t="shared" si="1"/>
        <v>0.33333333333333215</v>
      </c>
      <c r="Q21" s="2" t="s">
        <v>81</v>
      </c>
    </row>
    <row r="22" spans="1:17" ht="44.25" customHeight="1">
      <c r="A22" s="2">
        <v>10</v>
      </c>
      <c r="B22" s="4" t="s">
        <v>22</v>
      </c>
      <c r="C22" s="5" t="s">
        <v>23</v>
      </c>
      <c r="D22" s="5" t="s">
        <v>27</v>
      </c>
      <c r="E22" s="2">
        <v>7</v>
      </c>
      <c r="F22" s="2">
        <v>11</v>
      </c>
      <c r="G22" s="5" t="s">
        <v>24</v>
      </c>
      <c r="H22" s="6">
        <f>8/3</f>
        <v>2.6666666666666665</v>
      </c>
      <c r="I22" s="6">
        <f>9/3</f>
        <v>3</v>
      </c>
      <c r="J22" s="6">
        <f>3/3</f>
        <v>1</v>
      </c>
      <c r="K22" s="6">
        <f>9/3</f>
        <v>3</v>
      </c>
      <c r="L22" s="6">
        <f>1/3</f>
        <v>0.3333333333333333</v>
      </c>
      <c r="M22" s="6">
        <f>13/3</f>
        <v>4.333333333333333</v>
      </c>
      <c r="N22" s="6">
        <f>1/3</f>
        <v>0.3333333333333333</v>
      </c>
      <c r="O22" s="2">
        <v>15</v>
      </c>
      <c r="P22" s="6">
        <f t="shared" si="1"/>
        <v>-0.3333333333333339</v>
      </c>
      <c r="Q22" s="2" t="s">
        <v>81</v>
      </c>
    </row>
    <row r="23" spans="1:17" ht="25.5">
      <c r="A23" s="2">
        <v>11</v>
      </c>
      <c r="B23" s="4" t="s">
        <v>52</v>
      </c>
      <c r="C23" s="2" t="s">
        <v>55</v>
      </c>
      <c r="D23" s="5" t="s">
        <v>53</v>
      </c>
      <c r="E23" s="2">
        <v>2</v>
      </c>
      <c r="F23" s="2">
        <v>15</v>
      </c>
      <c r="G23" s="5" t="s">
        <v>54</v>
      </c>
      <c r="H23" s="6">
        <f>6/3</f>
        <v>2</v>
      </c>
      <c r="I23" s="6">
        <f>5/3</f>
        <v>1.6666666666666667</v>
      </c>
      <c r="J23" s="6">
        <f>2/3</f>
        <v>0.6666666666666666</v>
      </c>
      <c r="K23" s="6">
        <f>9/3</f>
        <v>3</v>
      </c>
      <c r="L23" s="6">
        <f>4/3</f>
        <v>1.3333333333333333</v>
      </c>
      <c r="M23" s="6">
        <f>11/3</f>
        <v>3.6666666666666665</v>
      </c>
      <c r="N23" s="6">
        <f>7/3</f>
        <v>2.3333333333333335</v>
      </c>
      <c r="O23" s="2">
        <v>15</v>
      </c>
      <c r="P23" s="6">
        <f t="shared" si="1"/>
        <v>-0.33333333333333215</v>
      </c>
      <c r="Q23" s="2" t="s">
        <v>81</v>
      </c>
    </row>
    <row r="24" spans="1:17" ht="40.5" customHeight="1">
      <c r="A24" s="48" t="s">
        <v>0</v>
      </c>
      <c r="B24" s="48" t="s">
        <v>15</v>
      </c>
      <c r="C24" s="49" t="s">
        <v>17</v>
      </c>
      <c r="D24" s="48" t="s">
        <v>18</v>
      </c>
      <c r="E24" s="48" t="s">
        <v>225</v>
      </c>
      <c r="F24" s="48"/>
      <c r="G24" s="48" t="s">
        <v>4</v>
      </c>
      <c r="H24" s="48" t="s">
        <v>14</v>
      </c>
      <c r="I24" s="48"/>
      <c r="J24" s="48"/>
      <c r="K24" s="48"/>
      <c r="L24" s="48"/>
      <c r="M24" s="48"/>
      <c r="N24" s="48"/>
      <c r="O24" s="2" t="s">
        <v>11</v>
      </c>
      <c r="P24" s="40" t="s">
        <v>12</v>
      </c>
      <c r="Q24" s="52" t="s">
        <v>13</v>
      </c>
    </row>
    <row r="25" spans="1:17" ht="12.75" customHeight="1">
      <c r="A25" s="48"/>
      <c r="B25" s="48"/>
      <c r="C25" s="20"/>
      <c r="D25" s="48"/>
      <c r="E25" s="47" t="s">
        <v>2</v>
      </c>
      <c r="F25" s="47" t="s">
        <v>223</v>
      </c>
      <c r="G25" s="48"/>
      <c r="H25" s="46" t="s">
        <v>224</v>
      </c>
      <c r="I25" s="46" t="s">
        <v>5</v>
      </c>
      <c r="J25" s="46" t="s">
        <v>6</v>
      </c>
      <c r="K25" s="46" t="s">
        <v>7</v>
      </c>
      <c r="L25" s="46" t="s">
        <v>8</v>
      </c>
      <c r="M25" s="46" t="s">
        <v>9</v>
      </c>
      <c r="N25" s="46" t="s">
        <v>10</v>
      </c>
      <c r="O25" s="46" t="s">
        <v>84</v>
      </c>
      <c r="P25" s="41"/>
      <c r="Q25" s="53"/>
    </row>
    <row r="26" spans="1:17" ht="12.75">
      <c r="A26" s="48"/>
      <c r="B26" s="48"/>
      <c r="C26" s="20"/>
      <c r="D26" s="48"/>
      <c r="E26" s="47"/>
      <c r="F26" s="47"/>
      <c r="G26" s="48"/>
      <c r="H26" s="46"/>
      <c r="I26" s="46"/>
      <c r="J26" s="46"/>
      <c r="K26" s="46"/>
      <c r="L26" s="46"/>
      <c r="M26" s="46"/>
      <c r="N26" s="46"/>
      <c r="O26" s="46"/>
      <c r="P26" s="41"/>
      <c r="Q26" s="53"/>
    </row>
    <row r="27" spans="1:17" ht="12.75">
      <c r="A27" s="48"/>
      <c r="B27" s="48"/>
      <c r="C27" s="20"/>
      <c r="D27" s="48"/>
      <c r="E27" s="47"/>
      <c r="F27" s="47"/>
      <c r="G27" s="48"/>
      <c r="H27" s="46"/>
      <c r="I27" s="46"/>
      <c r="J27" s="46"/>
      <c r="K27" s="46"/>
      <c r="L27" s="46"/>
      <c r="M27" s="46"/>
      <c r="N27" s="46"/>
      <c r="O27" s="46"/>
      <c r="P27" s="41"/>
      <c r="Q27" s="53"/>
    </row>
    <row r="28" spans="1:17" ht="21" customHeight="1">
      <c r="A28" s="48"/>
      <c r="B28" s="48"/>
      <c r="C28" s="21"/>
      <c r="D28" s="48"/>
      <c r="E28" s="47"/>
      <c r="F28" s="47"/>
      <c r="G28" s="48"/>
      <c r="H28" s="47"/>
      <c r="I28" s="47"/>
      <c r="J28" s="47"/>
      <c r="K28" s="47"/>
      <c r="L28" s="47"/>
      <c r="M28" s="47"/>
      <c r="N28" s="47"/>
      <c r="O28" s="47"/>
      <c r="P28" s="42"/>
      <c r="Q28" s="54"/>
    </row>
    <row r="29" spans="1:17" ht="22.5" customHeight="1">
      <c r="A29" s="2">
        <v>12</v>
      </c>
      <c r="B29" s="4" t="s">
        <v>32</v>
      </c>
      <c r="C29" s="5" t="s">
        <v>217</v>
      </c>
      <c r="D29" s="5" t="s">
        <v>33</v>
      </c>
      <c r="E29" s="2">
        <v>2</v>
      </c>
      <c r="F29" s="2">
        <v>10</v>
      </c>
      <c r="G29" s="7">
        <v>41218</v>
      </c>
      <c r="H29" s="6">
        <f>7/3</f>
        <v>2.3333333333333335</v>
      </c>
      <c r="I29" s="6">
        <f>1/3</f>
        <v>0.3333333333333333</v>
      </c>
      <c r="J29" s="6">
        <v>0</v>
      </c>
      <c r="K29" s="6">
        <f>17/3</f>
        <v>5.666666666666667</v>
      </c>
      <c r="L29" s="6">
        <v>0</v>
      </c>
      <c r="M29" s="6">
        <f>4/3</f>
        <v>1.3333333333333333</v>
      </c>
      <c r="N29" s="6">
        <f>5/3</f>
        <v>1.6666666666666667</v>
      </c>
      <c r="O29" s="2">
        <v>15</v>
      </c>
      <c r="P29" s="6">
        <f t="shared" si="1"/>
        <v>-3.666666666666666</v>
      </c>
      <c r="Q29" s="2" t="s">
        <v>81</v>
      </c>
    </row>
    <row r="30" spans="1:17" ht="25.5">
      <c r="A30" s="2">
        <v>13</v>
      </c>
      <c r="B30" s="2" t="s">
        <v>48</v>
      </c>
      <c r="C30" s="2" t="s">
        <v>50</v>
      </c>
      <c r="D30" s="5" t="s">
        <v>51</v>
      </c>
      <c r="E30" s="2">
        <v>2</v>
      </c>
      <c r="F30" s="2">
        <v>10</v>
      </c>
      <c r="G30" s="5" t="s">
        <v>49</v>
      </c>
      <c r="H30" s="6">
        <f>7/3</f>
        <v>2.3333333333333335</v>
      </c>
      <c r="I30" s="6">
        <f>6/3</f>
        <v>2</v>
      </c>
      <c r="J30" s="6">
        <v>0</v>
      </c>
      <c r="K30" s="6">
        <f>4/3</f>
        <v>1.3333333333333333</v>
      </c>
      <c r="L30" s="6">
        <v>0</v>
      </c>
      <c r="M30" s="6">
        <f>6/3</f>
        <v>2</v>
      </c>
      <c r="N30" s="6">
        <f>1/3</f>
        <v>0.3333333333333333</v>
      </c>
      <c r="O30" s="2">
        <v>15</v>
      </c>
      <c r="P30" s="6">
        <f t="shared" si="1"/>
        <v>-7</v>
      </c>
      <c r="Q30" s="2" t="s">
        <v>81</v>
      </c>
    </row>
    <row r="31" spans="3:16" ht="12.75">
      <c r="C31" s="1" t="s">
        <v>85</v>
      </c>
      <c r="D31" s="22" t="s">
        <v>86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7" ht="30.75" customHeight="1">
      <c r="A32" s="55" t="s">
        <v>191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8" ht="16.5" customHeight="1">
      <c r="A33" s="55" t="s">
        <v>152</v>
      </c>
      <c r="B33" s="55"/>
      <c r="C33" s="55" t="s">
        <v>219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3:18" ht="15" customHeight="1">
      <c r="C34" s="55" t="s">
        <v>153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3:18" ht="14.25" customHeight="1">
      <c r="C35" s="55" t="s">
        <v>154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7" spans="1:17" ht="15" customHeight="1">
      <c r="A37" s="55" t="s">
        <v>226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ht="12.75">
      <c r="A38" s="10"/>
    </row>
  </sheetData>
  <mergeCells count="52">
    <mergeCell ref="A37:Q37"/>
    <mergeCell ref="C35:R35"/>
    <mergeCell ref="A33:B33"/>
    <mergeCell ref="A24:A28"/>
    <mergeCell ref="B24:B28"/>
    <mergeCell ref="C24:C28"/>
    <mergeCell ref="D24:D28"/>
    <mergeCell ref="E24:F24"/>
    <mergeCell ref="G24:G28"/>
    <mergeCell ref="H24:N24"/>
    <mergeCell ref="A32:Q32"/>
    <mergeCell ref="C33:R33"/>
    <mergeCell ref="C34:R34"/>
    <mergeCell ref="Q24:Q28"/>
    <mergeCell ref="E25:E28"/>
    <mergeCell ref="F25:F28"/>
    <mergeCell ref="H25:H28"/>
    <mergeCell ref="I25:I28"/>
    <mergeCell ref="J25:J28"/>
    <mergeCell ref="A1:Q1"/>
    <mergeCell ref="A3:Q3"/>
    <mergeCell ref="L25:L28"/>
    <mergeCell ref="M25:M28"/>
    <mergeCell ref="N25:N28"/>
    <mergeCell ref="O25:O28"/>
    <mergeCell ref="D7:D11"/>
    <mergeCell ref="H8:H11"/>
    <mergeCell ref="P24:P28"/>
    <mergeCell ref="F8:F11"/>
    <mergeCell ref="H7:N7"/>
    <mergeCell ref="K25:K28"/>
    <mergeCell ref="A2:Q2"/>
    <mergeCell ref="A7:A11"/>
    <mergeCell ref="C7:C11"/>
    <mergeCell ref="D31:P31"/>
    <mergeCell ref="A4:Q4"/>
    <mergeCell ref="A5:Q5"/>
    <mergeCell ref="A6:Q6"/>
    <mergeCell ref="E7:F7"/>
    <mergeCell ref="E8:E11"/>
    <mergeCell ref="Q7:Q11"/>
    <mergeCell ref="G7:G11"/>
    <mergeCell ref="P7:P11"/>
    <mergeCell ref="A19:P19"/>
    <mergeCell ref="O8:O11"/>
    <mergeCell ref="B7:B11"/>
    <mergeCell ref="L8:L11"/>
    <mergeCell ref="M8:M11"/>
    <mergeCell ref="N8:N11"/>
    <mergeCell ref="K8:K11"/>
    <mergeCell ref="I8:I11"/>
    <mergeCell ref="J8:J1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3.375" style="1" customWidth="1"/>
    <col min="2" max="2" width="14.875" style="1" customWidth="1"/>
    <col min="3" max="3" width="17.875" style="1" customWidth="1"/>
    <col min="4" max="4" width="19.75390625" style="1" customWidth="1"/>
    <col min="5" max="5" width="5.25390625" style="1" customWidth="1"/>
    <col min="6" max="6" width="6.25390625" style="1" customWidth="1"/>
    <col min="7" max="7" width="10.875" style="1" bestFit="1" customWidth="1"/>
    <col min="8" max="8" width="5.625" style="1" customWidth="1"/>
    <col min="9" max="10" width="6.00390625" style="1" customWidth="1"/>
    <col min="11" max="11" width="6.875" style="1" customWidth="1"/>
    <col min="12" max="12" width="5.625" style="1" customWidth="1"/>
    <col min="13" max="13" width="5.25390625" style="1" customWidth="1"/>
    <col min="14" max="14" width="6.875" style="1" customWidth="1"/>
    <col min="15" max="15" width="5.375" style="1" customWidth="1"/>
    <col min="16" max="16" width="4.25390625" style="1" customWidth="1"/>
    <col min="17" max="16384" width="9.125" style="1" customWidth="1"/>
  </cols>
  <sheetData>
    <row r="1" spans="1:17" ht="12" customHeight="1">
      <c r="A1" s="22" t="s">
        <v>221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" customHeight="1">
      <c r="A2" s="22" t="s">
        <v>220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22" t="s">
        <v>222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>
      <c r="A4" s="23" t="s">
        <v>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.75" customHeight="1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6" ht="18.75" customHeight="1">
      <c r="A6" s="58" t="s">
        <v>59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25.5">
      <c r="A7" s="48" t="s">
        <v>0</v>
      </c>
      <c r="B7" s="48" t="s">
        <v>15</v>
      </c>
      <c r="C7" s="49" t="s">
        <v>17</v>
      </c>
      <c r="D7" s="48" t="s">
        <v>18</v>
      </c>
      <c r="E7" s="48" t="s">
        <v>1</v>
      </c>
      <c r="F7" s="48"/>
      <c r="G7" s="48" t="s">
        <v>4</v>
      </c>
      <c r="H7" s="48" t="s">
        <v>14</v>
      </c>
      <c r="I7" s="48"/>
      <c r="J7" s="48"/>
      <c r="K7" s="48"/>
      <c r="L7" s="48"/>
      <c r="M7" s="48"/>
      <c r="N7" s="2" t="s">
        <v>11</v>
      </c>
      <c r="O7" s="47" t="s">
        <v>12</v>
      </c>
      <c r="P7" s="59" t="s">
        <v>13</v>
      </c>
    </row>
    <row r="8" spans="1:16" ht="12.75" customHeight="1">
      <c r="A8" s="48"/>
      <c r="B8" s="48"/>
      <c r="C8" s="20"/>
      <c r="D8" s="48"/>
      <c r="E8" s="48" t="s">
        <v>2</v>
      </c>
      <c r="F8" s="48" t="s">
        <v>3</v>
      </c>
      <c r="G8" s="48"/>
      <c r="H8" s="46" t="s">
        <v>64</v>
      </c>
      <c r="I8" s="46" t="s">
        <v>63</v>
      </c>
      <c r="J8" s="46" t="s">
        <v>65</v>
      </c>
      <c r="K8" s="46" t="s">
        <v>66</v>
      </c>
      <c r="L8" s="46" t="s">
        <v>67</v>
      </c>
      <c r="M8" s="46" t="s">
        <v>10</v>
      </c>
      <c r="N8" s="46" t="s">
        <v>84</v>
      </c>
      <c r="O8" s="47"/>
      <c r="P8" s="59"/>
    </row>
    <row r="9" spans="1:16" ht="12.75">
      <c r="A9" s="48"/>
      <c r="B9" s="48"/>
      <c r="C9" s="20"/>
      <c r="D9" s="48"/>
      <c r="E9" s="48"/>
      <c r="F9" s="48"/>
      <c r="G9" s="48"/>
      <c r="H9" s="46"/>
      <c r="I9" s="46"/>
      <c r="J9" s="46"/>
      <c r="K9" s="46"/>
      <c r="L9" s="46"/>
      <c r="M9" s="46"/>
      <c r="N9" s="46"/>
      <c r="O9" s="47"/>
      <c r="P9" s="59"/>
    </row>
    <row r="10" spans="1:16" ht="17.25" customHeight="1">
      <c r="A10" s="48"/>
      <c r="B10" s="48"/>
      <c r="C10" s="20"/>
      <c r="D10" s="48"/>
      <c r="E10" s="48"/>
      <c r="F10" s="48"/>
      <c r="G10" s="48"/>
      <c r="H10" s="46"/>
      <c r="I10" s="46"/>
      <c r="J10" s="46"/>
      <c r="K10" s="46"/>
      <c r="L10" s="46"/>
      <c r="M10" s="46"/>
      <c r="N10" s="46"/>
      <c r="O10" s="47"/>
      <c r="P10" s="59"/>
    </row>
    <row r="11" spans="1:16" ht="27.75" customHeight="1">
      <c r="A11" s="48"/>
      <c r="B11" s="48"/>
      <c r="C11" s="21"/>
      <c r="D11" s="48"/>
      <c r="E11" s="48"/>
      <c r="F11" s="48"/>
      <c r="G11" s="48"/>
      <c r="H11" s="47"/>
      <c r="I11" s="47"/>
      <c r="J11" s="47"/>
      <c r="K11" s="47"/>
      <c r="L11" s="47"/>
      <c r="M11" s="47"/>
      <c r="N11" s="47"/>
      <c r="O11" s="47"/>
      <c r="P11" s="59"/>
    </row>
    <row r="12" spans="1:16" ht="27.75" customHeight="1">
      <c r="A12" s="2">
        <v>1</v>
      </c>
      <c r="B12" s="2" t="s">
        <v>74</v>
      </c>
      <c r="C12" s="2" t="s">
        <v>46</v>
      </c>
      <c r="D12" s="2" t="s">
        <v>30</v>
      </c>
      <c r="E12" s="2">
        <v>50</v>
      </c>
      <c r="F12" s="2">
        <v>269</v>
      </c>
      <c r="G12" s="2" t="s">
        <v>90</v>
      </c>
      <c r="H12" s="6">
        <f>41/3</f>
        <v>13.666666666666666</v>
      </c>
      <c r="I12" s="6">
        <f>47/3</f>
        <v>15.666666666666666</v>
      </c>
      <c r="J12" s="6">
        <f>78/3</f>
        <v>26</v>
      </c>
      <c r="K12" s="6">
        <f>14/3</f>
        <v>4.666666666666667</v>
      </c>
      <c r="L12" s="6">
        <f>57/3</f>
        <v>19</v>
      </c>
      <c r="M12" s="6">
        <f>30/3</f>
        <v>10</v>
      </c>
      <c r="N12" s="2"/>
      <c r="O12" s="6">
        <f>H12+I12+J12+K12+L12+M12</f>
        <v>89</v>
      </c>
      <c r="P12" s="12">
        <v>1</v>
      </c>
    </row>
    <row r="13" spans="1:16" ht="27.75" customHeight="1">
      <c r="A13" s="2">
        <v>2</v>
      </c>
      <c r="B13" s="2" t="s">
        <v>75</v>
      </c>
      <c r="C13" s="2" t="s">
        <v>76</v>
      </c>
      <c r="D13" s="2" t="s">
        <v>30</v>
      </c>
      <c r="E13" s="2">
        <v>2</v>
      </c>
      <c r="F13" s="2">
        <v>6</v>
      </c>
      <c r="G13" s="11" t="s">
        <v>79</v>
      </c>
      <c r="H13" s="6">
        <f>41/3</f>
        <v>13.666666666666666</v>
      </c>
      <c r="I13" s="6">
        <f>37/3</f>
        <v>12.333333333333334</v>
      </c>
      <c r="J13" s="6">
        <f>45/3</f>
        <v>15</v>
      </c>
      <c r="K13" s="6">
        <f>7/3</f>
        <v>2.3333333333333335</v>
      </c>
      <c r="L13" s="6">
        <f>43/3</f>
        <v>14.333333333333334</v>
      </c>
      <c r="M13" s="6">
        <f>17/3</f>
        <v>5.666666666666667</v>
      </c>
      <c r="N13" s="2"/>
      <c r="O13" s="6">
        <f>H13+I13+J13+K13+L13+M13</f>
        <v>63.333333333333336</v>
      </c>
      <c r="P13" s="12">
        <v>2</v>
      </c>
    </row>
    <row r="14" spans="1:16" ht="24" customHeight="1">
      <c r="A14" s="2">
        <v>3</v>
      </c>
      <c r="B14" s="2" t="s">
        <v>68</v>
      </c>
      <c r="C14" s="2" t="s">
        <v>69</v>
      </c>
      <c r="D14" s="2" t="s">
        <v>70</v>
      </c>
      <c r="E14" s="2">
        <v>1</v>
      </c>
      <c r="F14" s="2">
        <v>7</v>
      </c>
      <c r="G14" s="11">
        <v>41140</v>
      </c>
      <c r="H14" s="6">
        <f>24/3</f>
        <v>8</v>
      </c>
      <c r="I14" s="6">
        <f>26/3</f>
        <v>8.666666666666666</v>
      </c>
      <c r="J14" s="6">
        <f>44/3</f>
        <v>14.666666666666666</v>
      </c>
      <c r="K14" s="6">
        <f>9/3</f>
        <v>3</v>
      </c>
      <c r="L14" s="6">
        <f>21/3</f>
        <v>7</v>
      </c>
      <c r="M14" s="6">
        <f>16/3</f>
        <v>5.333333333333333</v>
      </c>
      <c r="N14" s="2"/>
      <c r="O14" s="6">
        <f>H14+I14+J14+K14+L14+M14-N14</f>
        <v>46.666666666666664</v>
      </c>
      <c r="P14" s="12">
        <v>3</v>
      </c>
    </row>
    <row r="15" spans="1:16" ht="27.75" customHeight="1">
      <c r="A15" s="2">
        <v>4</v>
      </c>
      <c r="B15" s="2" t="s">
        <v>71</v>
      </c>
      <c r="C15" s="2" t="s">
        <v>72</v>
      </c>
      <c r="D15" s="2" t="s">
        <v>73</v>
      </c>
      <c r="E15" s="2">
        <v>1</v>
      </c>
      <c r="F15" s="2">
        <v>14</v>
      </c>
      <c r="G15" s="11" t="s">
        <v>92</v>
      </c>
      <c r="H15" s="6">
        <f>18/3</f>
        <v>6</v>
      </c>
      <c r="I15" s="6">
        <f>29/3</f>
        <v>9.666666666666666</v>
      </c>
      <c r="J15" s="6">
        <f>38/3</f>
        <v>12.666666666666666</v>
      </c>
      <c r="K15" s="6">
        <f>10/3</f>
        <v>3.3333333333333335</v>
      </c>
      <c r="L15" s="6">
        <f>27/3</f>
        <v>9</v>
      </c>
      <c r="M15" s="6">
        <f>9/3</f>
        <v>3</v>
      </c>
      <c r="N15" s="2"/>
      <c r="O15" s="6">
        <f>H15+I15+J15+K15+L15+M15-N15</f>
        <v>43.666666666666664</v>
      </c>
      <c r="P15" s="12">
        <v>4</v>
      </c>
    </row>
    <row r="16" spans="1:16" ht="28.5" customHeight="1">
      <c r="A16" s="2">
        <v>5</v>
      </c>
      <c r="B16" s="2" t="s">
        <v>60</v>
      </c>
      <c r="C16" s="2" t="s">
        <v>61</v>
      </c>
      <c r="D16" s="2" t="s">
        <v>62</v>
      </c>
      <c r="E16" s="2">
        <v>1</v>
      </c>
      <c r="F16" s="2">
        <v>14</v>
      </c>
      <c r="G16" s="2" t="s">
        <v>91</v>
      </c>
      <c r="H16" s="6">
        <f>23/3</f>
        <v>7.666666666666667</v>
      </c>
      <c r="I16" s="6">
        <f>26/3</f>
        <v>8.666666666666666</v>
      </c>
      <c r="J16" s="6">
        <f>35/3</f>
        <v>11.666666666666666</v>
      </c>
      <c r="K16" s="6">
        <f>7/3</f>
        <v>2.3333333333333335</v>
      </c>
      <c r="L16" s="6">
        <f>21/3</f>
        <v>7</v>
      </c>
      <c r="M16" s="6">
        <f>12/3</f>
        <v>4</v>
      </c>
      <c r="N16" s="2"/>
      <c r="O16" s="6">
        <f>H16+I16+J16+K16+L16+M16-N16</f>
        <v>41.33333333333333</v>
      </c>
      <c r="P16" s="12">
        <v>5</v>
      </c>
    </row>
    <row r="17" spans="1:16" ht="36.75" customHeight="1">
      <c r="A17" s="2">
        <v>6</v>
      </c>
      <c r="B17" s="2" t="s">
        <v>77</v>
      </c>
      <c r="C17" s="2" t="s">
        <v>78</v>
      </c>
      <c r="D17" s="2" t="s">
        <v>30</v>
      </c>
      <c r="E17" s="56" t="s">
        <v>87</v>
      </c>
      <c r="F17" s="45"/>
      <c r="G17" s="11" t="s">
        <v>80</v>
      </c>
      <c r="H17" s="57" t="s">
        <v>89</v>
      </c>
      <c r="I17" s="44"/>
      <c r="J17" s="44"/>
      <c r="K17" s="44"/>
      <c r="L17" s="44"/>
      <c r="M17" s="44"/>
      <c r="N17" s="44"/>
      <c r="O17" s="45"/>
      <c r="P17" s="2" t="s">
        <v>81</v>
      </c>
    </row>
    <row r="18" spans="5:7" ht="12.75">
      <c r="E18" s="1">
        <v>55</v>
      </c>
      <c r="F18" s="1">
        <v>310</v>
      </c>
      <c r="G18" s="8"/>
    </row>
    <row r="19" spans="2:15" ht="17.25" customHeight="1">
      <c r="B19" s="1" t="s">
        <v>85</v>
      </c>
      <c r="C19" s="22" t="s">
        <v>88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8" ht="16.5" customHeight="1">
      <c r="A20" s="55" t="s">
        <v>152</v>
      </c>
      <c r="B20" s="55"/>
      <c r="C20" s="55" t="s">
        <v>219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3:18" ht="15" customHeight="1">
      <c r="C21" s="55" t="s">
        <v>153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3:18" ht="15" customHeight="1">
      <c r="C22" s="55" t="s">
        <v>154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7" ht="15" customHeight="1">
      <c r="A23" s="55" t="s">
        <v>226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</sheetData>
  <mergeCells count="32">
    <mergeCell ref="C21:R21"/>
    <mergeCell ref="C22:R22"/>
    <mergeCell ref="A23:Q23"/>
    <mergeCell ref="A5:Q5"/>
    <mergeCell ref="A6:P6"/>
    <mergeCell ref="A20:B20"/>
    <mergeCell ref="C20:R20"/>
    <mergeCell ref="P7:P11"/>
    <mergeCell ref="E8:E11"/>
    <mergeCell ref="F8:F11"/>
    <mergeCell ref="A1:Q1"/>
    <mergeCell ref="A2:Q2"/>
    <mergeCell ref="A3:Q3"/>
    <mergeCell ref="A4:Q4"/>
    <mergeCell ref="H8:H11"/>
    <mergeCell ref="I8:I11"/>
    <mergeCell ref="J8:J11"/>
    <mergeCell ref="K8:K11"/>
    <mergeCell ref="L8:L11"/>
    <mergeCell ref="M8:M11"/>
    <mergeCell ref="E17:F17"/>
    <mergeCell ref="C19:O19"/>
    <mergeCell ref="H17:O17"/>
    <mergeCell ref="G7:G11"/>
    <mergeCell ref="H7:M7"/>
    <mergeCell ref="O7:O11"/>
    <mergeCell ref="E7:F7"/>
    <mergeCell ref="N8:N11"/>
    <mergeCell ref="A7:A11"/>
    <mergeCell ref="B7:B11"/>
    <mergeCell ref="C7:C11"/>
    <mergeCell ref="D7:D1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 topLeftCell="A1">
      <selection activeCell="P7" sqref="P1:P16384"/>
    </sheetView>
  </sheetViews>
  <sheetFormatPr defaultColWidth="9.00390625" defaultRowHeight="12.75"/>
  <cols>
    <col min="1" max="1" width="3.375" style="1" customWidth="1"/>
    <col min="2" max="2" width="15.375" style="1" customWidth="1"/>
    <col min="3" max="3" width="23.25390625" style="1" customWidth="1"/>
    <col min="4" max="4" width="17.00390625" style="1" customWidth="1"/>
    <col min="5" max="5" width="5.25390625" style="1" customWidth="1"/>
    <col min="6" max="6" width="5.75390625" style="1" customWidth="1"/>
    <col min="7" max="7" width="10.125" style="1" customWidth="1"/>
    <col min="8" max="8" width="15.00390625" style="1" customWidth="1"/>
    <col min="9" max="10" width="4.875" style="1" customWidth="1"/>
    <col min="11" max="11" width="6.375" style="1" customWidth="1"/>
    <col min="12" max="12" width="5.625" style="1" customWidth="1"/>
    <col min="13" max="13" width="5.125" style="1" customWidth="1"/>
    <col min="14" max="14" width="7.875" style="1" customWidth="1"/>
    <col min="15" max="15" width="6.00390625" style="1" customWidth="1"/>
    <col min="16" max="16" width="5.875" style="9" customWidth="1"/>
    <col min="17" max="16384" width="9.125" style="1" customWidth="1"/>
  </cols>
  <sheetData>
    <row r="1" spans="1:17" ht="12" customHeight="1">
      <c r="A1" s="22" t="s">
        <v>221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" customHeight="1">
      <c r="A2" s="22" t="s">
        <v>220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22" t="s">
        <v>222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>
      <c r="A4" s="23" t="s">
        <v>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.75" customHeight="1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6" ht="18.75">
      <c r="A6" s="51" t="s">
        <v>189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12.75">
      <c r="A7" s="48" t="s">
        <v>0</v>
      </c>
      <c r="B7" s="48" t="s">
        <v>15</v>
      </c>
      <c r="C7" s="49" t="s">
        <v>17</v>
      </c>
      <c r="D7" s="48" t="s">
        <v>18</v>
      </c>
      <c r="E7" s="48" t="s">
        <v>227</v>
      </c>
      <c r="F7" s="48"/>
      <c r="G7" s="49" t="s">
        <v>4</v>
      </c>
      <c r="H7" s="40" t="s">
        <v>157</v>
      </c>
      <c r="I7" s="48" t="s">
        <v>14</v>
      </c>
      <c r="J7" s="48"/>
      <c r="K7" s="48"/>
      <c r="L7" s="48"/>
      <c r="M7" s="48"/>
      <c r="N7" s="2" t="s">
        <v>11</v>
      </c>
      <c r="O7" s="47" t="s">
        <v>12</v>
      </c>
      <c r="P7" s="61" t="s">
        <v>13</v>
      </c>
    </row>
    <row r="8" spans="1:16" ht="12.75" customHeight="1">
      <c r="A8" s="48"/>
      <c r="B8" s="48"/>
      <c r="C8" s="20"/>
      <c r="D8" s="48"/>
      <c r="E8" s="47" t="s">
        <v>2</v>
      </c>
      <c r="F8" s="47" t="s">
        <v>3</v>
      </c>
      <c r="G8" s="20"/>
      <c r="H8" s="41"/>
      <c r="I8" s="46" t="s">
        <v>95</v>
      </c>
      <c r="J8" s="46" t="s">
        <v>96</v>
      </c>
      <c r="K8" s="46" t="s">
        <v>97</v>
      </c>
      <c r="L8" s="46" t="s">
        <v>98</v>
      </c>
      <c r="M8" s="46" t="s">
        <v>99</v>
      </c>
      <c r="N8" s="46" t="s">
        <v>114</v>
      </c>
      <c r="O8" s="47"/>
      <c r="P8" s="61"/>
    </row>
    <row r="9" spans="1:16" ht="12.75">
      <c r="A9" s="48"/>
      <c r="B9" s="48"/>
      <c r="C9" s="20"/>
      <c r="D9" s="48"/>
      <c r="E9" s="47"/>
      <c r="F9" s="47"/>
      <c r="G9" s="20"/>
      <c r="H9" s="41"/>
      <c r="I9" s="46"/>
      <c r="J9" s="46"/>
      <c r="K9" s="46"/>
      <c r="L9" s="46"/>
      <c r="M9" s="46"/>
      <c r="N9" s="46"/>
      <c r="O9" s="47"/>
      <c r="P9" s="61"/>
    </row>
    <row r="10" spans="1:16" ht="33" customHeight="1">
      <c r="A10" s="48"/>
      <c r="B10" s="48"/>
      <c r="C10" s="20"/>
      <c r="D10" s="48"/>
      <c r="E10" s="47"/>
      <c r="F10" s="47"/>
      <c r="G10" s="20"/>
      <c r="H10" s="41"/>
      <c r="I10" s="46"/>
      <c r="J10" s="46"/>
      <c r="K10" s="46"/>
      <c r="L10" s="46"/>
      <c r="M10" s="46"/>
      <c r="N10" s="46"/>
      <c r="O10" s="47"/>
      <c r="P10" s="61"/>
    </row>
    <row r="11" spans="1:16" ht="15" customHeight="1">
      <c r="A11" s="48"/>
      <c r="B11" s="48"/>
      <c r="C11" s="21"/>
      <c r="D11" s="48"/>
      <c r="E11" s="47"/>
      <c r="F11" s="47"/>
      <c r="G11" s="3"/>
      <c r="H11" s="42"/>
      <c r="I11" s="47"/>
      <c r="J11" s="47"/>
      <c r="K11" s="47"/>
      <c r="L11" s="47"/>
      <c r="M11" s="47"/>
      <c r="N11" s="47"/>
      <c r="O11" s="47"/>
      <c r="P11" s="61"/>
    </row>
    <row r="12" spans="1:16" ht="78.75" customHeight="1">
      <c r="A12" s="2">
        <v>1</v>
      </c>
      <c r="B12" s="18" t="s">
        <v>115</v>
      </c>
      <c r="C12" s="18" t="s">
        <v>218</v>
      </c>
      <c r="D12" s="2" t="s">
        <v>30</v>
      </c>
      <c r="E12" s="18">
        <v>3</v>
      </c>
      <c r="F12" s="18">
        <v>6</v>
      </c>
      <c r="G12" s="18" t="s">
        <v>193</v>
      </c>
      <c r="H12" s="18" t="s">
        <v>147</v>
      </c>
      <c r="I12" s="19">
        <v>3.33</v>
      </c>
      <c r="J12" s="19">
        <v>1.67</v>
      </c>
      <c r="K12" s="19">
        <v>1.67</v>
      </c>
      <c r="L12" s="19">
        <f>4/3</f>
        <v>1.3333333333333333</v>
      </c>
      <c r="M12" s="19">
        <f>6/3</f>
        <v>2</v>
      </c>
      <c r="N12" s="18"/>
      <c r="O12" s="24">
        <f>I12+J12+K12+L12+M12</f>
        <v>10.003333333333334</v>
      </c>
      <c r="P12" s="29">
        <v>1</v>
      </c>
    </row>
    <row r="13" spans="1:16" ht="68.25" customHeight="1">
      <c r="A13" s="2">
        <v>2</v>
      </c>
      <c r="B13" s="18" t="s">
        <v>111</v>
      </c>
      <c r="C13" s="18" t="s">
        <v>113</v>
      </c>
      <c r="D13" s="2" t="s">
        <v>112</v>
      </c>
      <c r="E13" s="18">
        <v>2</v>
      </c>
      <c r="F13" s="18">
        <v>14</v>
      </c>
      <c r="G13" s="18" t="s">
        <v>194</v>
      </c>
      <c r="H13" s="18" t="s">
        <v>146</v>
      </c>
      <c r="I13" s="19">
        <f>10/3</f>
        <v>3.3333333333333335</v>
      </c>
      <c r="J13" s="19">
        <f>4/3</f>
        <v>1.3333333333333333</v>
      </c>
      <c r="K13" s="19">
        <f>5/3</f>
        <v>1.6666666666666667</v>
      </c>
      <c r="L13" s="19">
        <f>4/3</f>
        <v>1.3333333333333333</v>
      </c>
      <c r="M13" s="19">
        <f>5/3</f>
        <v>1.6666666666666667</v>
      </c>
      <c r="N13" s="18"/>
      <c r="O13" s="24">
        <f aca="true" t="shared" si="0" ref="O13:O27">I13+J13+K13+L13+M13</f>
        <v>9.333333333333334</v>
      </c>
      <c r="P13" s="29">
        <v>2</v>
      </c>
    </row>
    <row r="14" spans="1:16" ht="51.75" customHeight="1">
      <c r="A14" s="2">
        <v>3</v>
      </c>
      <c r="B14" s="18" t="s">
        <v>138</v>
      </c>
      <c r="C14" s="18" t="s">
        <v>137</v>
      </c>
      <c r="D14" s="2" t="s">
        <v>166</v>
      </c>
      <c r="E14" s="18">
        <v>3</v>
      </c>
      <c r="F14" s="18">
        <v>7</v>
      </c>
      <c r="G14" s="18" t="s">
        <v>195</v>
      </c>
      <c r="H14" s="18" t="s">
        <v>148</v>
      </c>
      <c r="I14" s="19">
        <f>4/3</f>
        <v>1.3333333333333333</v>
      </c>
      <c r="J14" s="19">
        <v>0</v>
      </c>
      <c r="K14" s="19">
        <f>7/3</f>
        <v>2.3333333333333335</v>
      </c>
      <c r="L14" s="19">
        <v>0</v>
      </c>
      <c r="M14" s="19">
        <f>4/3</f>
        <v>1.3333333333333333</v>
      </c>
      <c r="N14" s="18"/>
      <c r="O14" s="24">
        <f t="shared" si="0"/>
        <v>5</v>
      </c>
      <c r="P14" s="30" t="s">
        <v>186</v>
      </c>
    </row>
    <row r="15" spans="1:16" ht="66" customHeight="1">
      <c r="A15" s="2">
        <v>4</v>
      </c>
      <c r="B15" s="18" t="s">
        <v>136</v>
      </c>
      <c r="C15" s="18" t="s">
        <v>137</v>
      </c>
      <c r="D15" s="2" t="s">
        <v>166</v>
      </c>
      <c r="E15" s="18">
        <v>4</v>
      </c>
      <c r="F15" s="18">
        <v>7</v>
      </c>
      <c r="G15" s="18" t="s">
        <v>196</v>
      </c>
      <c r="H15" s="18" t="s">
        <v>149</v>
      </c>
      <c r="I15" s="19">
        <v>1</v>
      </c>
      <c r="J15" s="19">
        <v>0</v>
      </c>
      <c r="K15" s="19">
        <f>6/3</f>
        <v>2</v>
      </c>
      <c r="L15" s="19">
        <f>2/3</f>
        <v>0.6666666666666666</v>
      </c>
      <c r="M15" s="19">
        <v>1</v>
      </c>
      <c r="N15" s="18"/>
      <c r="O15" s="24">
        <f t="shared" si="0"/>
        <v>4.666666666666666</v>
      </c>
      <c r="P15" s="30" t="s">
        <v>190</v>
      </c>
    </row>
    <row r="16" spans="1:16" ht="45" customHeight="1">
      <c r="A16" s="2">
        <v>5</v>
      </c>
      <c r="B16" s="18" t="s">
        <v>105</v>
      </c>
      <c r="C16" s="18" t="s">
        <v>106</v>
      </c>
      <c r="D16" s="2" t="s">
        <v>30</v>
      </c>
      <c r="E16" s="18">
        <v>2</v>
      </c>
      <c r="F16" s="18">
        <v>10</v>
      </c>
      <c r="G16" s="18" t="s">
        <v>197</v>
      </c>
      <c r="H16" s="18" t="s">
        <v>150</v>
      </c>
      <c r="I16" s="19">
        <f>3/3</f>
        <v>1</v>
      </c>
      <c r="J16" s="19">
        <v>0</v>
      </c>
      <c r="K16" s="19">
        <f>5/3</f>
        <v>1.6666666666666667</v>
      </c>
      <c r="L16" s="19">
        <v>0</v>
      </c>
      <c r="M16" s="19">
        <f>6/3</f>
        <v>2</v>
      </c>
      <c r="N16" s="18"/>
      <c r="O16" s="19">
        <f t="shared" si="0"/>
        <v>4.666666666666667</v>
      </c>
      <c r="P16" s="30" t="s">
        <v>190</v>
      </c>
    </row>
    <row r="17" spans="1:16" ht="63.75" customHeight="1">
      <c r="A17" s="2">
        <v>6</v>
      </c>
      <c r="B17" s="18" t="s">
        <v>139</v>
      </c>
      <c r="C17" s="18" t="s">
        <v>140</v>
      </c>
      <c r="D17" s="2" t="s">
        <v>30</v>
      </c>
      <c r="E17" s="18">
        <v>2</v>
      </c>
      <c r="F17" s="18">
        <v>12</v>
      </c>
      <c r="G17" s="18" t="s">
        <v>198</v>
      </c>
      <c r="H17" s="25" t="s">
        <v>151</v>
      </c>
      <c r="I17" s="19">
        <v>1</v>
      </c>
      <c r="J17" s="19">
        <f>1/3</f>
        <v>0.3333333333333333</v>
      </c>
      <c r="K17" s="26">
        <v>0.33</v>
      </c>
      <c r="L17" s="19">
        <v>0.33</v>
      </c>
      <c r="M17" s="19">
        <f>8/3</f>
        <v>2.6666666666666665</v>
      </c>
      <c r="N17" s="18"/>
      <c r="O17" s="24">
        <f t="shared" si="0"/>
        <v>4.66</v>
      </c>
      <c r="P17" s="29">
        <v>6</v>
      </c>
    </row>
    <row r="18" spans="1:16" ht="12.75">
      <c r="A18" s="48" t="s">
        <v>0</v>
      </c>
      <c r="B18" s="48" t="s">
        <v>15</v>
      </c>
      <c r="C18" s="49" t="s">
        <v>17</v>
      </c>
      <c r="D18" s="48" t="s">
        <v>18</v>
      </c>
      <c r="E18" s="48" t="s">
        <v>227</v>
      </c>
      <c r="F18" s="48"/>
      <c r="G18" s="49" t="s">
        <v>4</v>
      </c>
      <c r="H18" s="40" t="s">
        <v>157</v>
      </c>
      <c r="I18" s="48" t="s">
        <v>14</v>
      </c>
      <c r="J18" s="48"/>
      <c r="K18" s="48"/>
      <c r="L18" s="48"/>
      <c r="M18" s="48"/>
      <c r="N18" s="2" t="s">
        <v>11</v>
      </c>
      <c r="O18" s="47" t="s">
        <v>12</v>
      </c>
      <c r="P18" s="61" t="s">
        <v>13</v>
      </c>
    </row>
    <row r="19" spans="1:16" ht="12.75" customHeight="1">
      <c r="A19" s="48"/>
      <c r="B19" s="48"/>
      <c r="C19" s="20"/>
      <c r="D19" s="48"/>
      <c r="E19" s="47" t="s">
        <v>2</v>
      </c>
      <c r="F19" s="47" t="s">
        <v>3</v>
      </c>
      <c r="G19" s="20"/>
      <c r="H19" s="41"/>
      <c r="I19" s="46" t="s">
        <v>95</v>
      </c>
      <c r="J19" s="46" t="s">
        <v>96</v>
      </c>
      <c r="K19" s="46" t="s">
        <v>97</v>
      </c>
      <c r="L19" s="46" t="s">
        <v>98</v>
      </c>
      <c r="M19" s="46" t="s">
        <v>99</v>
      </c>
      <c r="N19" s="46" t="s">
        <v>114</v>
      </c>
      <c r="O19" s="47"/>
      <c r="P19" s="61"/>
    </row>
    <row r="20" spans="1:16" ht="12.75">
      <c r="A20" s="48"/>
      <c r="B20" s="48"/>
      <c r="C20" s="20"/>
      <c r="D20" s="48"/>
      <c r="E20" s="47"/>
      <c r="F20" s="47"/>
      <c r="G20" s="20"/>
      <c r="H20" s="41"/>
      <c r="I20" s="46"/>
      <c r="J20" s="46"/>
      <c r="K20" s="46"/>
      <c r="L20" s="46"/>
      <c r="M20" s="46"/>
      <c r="N20" s="46"/>
      <c r="O20" s="47"/>
      <c r="P20" s="61"/>
    </row>
    <row r="21" spans="1:16" ht="33" customHeight="1">
      <c r="A21" s="48"/>
      <c r="B21" s="48"/>
      <c r="C21" s="20"/>
      <c r="D21" s="48"/>
      <c r="E21" s="47"/>
      <c r="F21" s="47"/>
      <c r="G21" s="20"/>
      <c r="H21" s="41"/>
      <c r="I21" s="46"/>
      <c r="J21" s="46"/>
      <c r="K21" s="46"/>
      <c r="L21" s="46"/>
      <c r="M21" s="46"/>
      <c r="N21" s="46"/>
      <c r="O21" s="47"/>
      <c r="P21" s="61"/>
    </row>
    <row r="22" spans="1:16" ht="15" customHeight="1">
      <c r="A22" s="48"/>
      <c r="B22" s="48"/>
      <c r="C22" s="21"/>
      <c r="D22" s="48"/>
      <c r="E22" s="47"/>
      <c r="F22" s="47"/>
      <c r="G22" s="3"/>
      <c r="H22" s="42"/>
      <c r="I22" s="47"/>
      <c r="J22" s="47"/>
      <c r="K22" s="47"/>
      <c r="L22" s="47"/>
      <c r="M22" s="47"/>
      <c r="N22" s="47"/>
      <c r="O22" s="47"/>
      <c r="P22" s="61"/>
    </row>
    <row r="23" spans="1:16" ht="51" customHeight="1">
      <c r="A23" s="2">
        <v>7</v>
      </c>
      <c r="B23" s="27" t="s">
        <v>119</v>
      </c>
      <c r="C23" s="18" t="s">
        <v>120</v>
      </c>
      <c r="D23" s="1" t="s">
        <v>121</v>
      </c>
      <c r="E23" s="18">
        <v>2</v>
      </c>
      <c r="F23" s="18">
        <v>8</v>
      </c>
      <c r="G23" s="18" t="s">
        <v>199</v>
      </c>
      <c r="H23" s="25" t="s">
        <v>146</v>
      </c>
      <c r="I23" s="19">
        <v>1</v>
      </c>
      <c r="J23" s="19">
        <v>0</v>
      </c>
      <c r="K23" s="19">
        <f>2/3</f>
        <v>0.6666666666666666</v>
      </c>
      <c r="L23" s="19">
        <f>1/3</f>
        <v>0.3333333333333333</v>
      </c>
      <c r="M23" s="19">
        <f>4/3</f>
        <v>1.3333333333333333</v>
      </c>
      <c r="N23" s="18"/>
      <c r="O23" s="24">
        <f t="shared" si="0"/>
        <v>3.333333333333333</v>
      </c>
      <c r="P23" s="29">
        <v>7</v>
      </c>
    </row>
    <row r="24" spans="1:16" ht="58.5" customHeight="1">
      <c r="A24" s="2">
        <v>8</v>
      </c>
      <c r="B24" s="18" t="s">
        <v>117</v>
      </c>
      <c r="C24" s="18" t="s">
        <v>118</v>
      </c>
      <c r="D24" s="2" t="s">
        <v>30</v>
      </c>
      <c r="E24" s="18">
        <v>3</v>
      </c>
      <c r="F24" s="18">
        <v>13</v>
      </c>
      <c r="G24" s="18" t="s">
        <v>200</v>
      </c>
      <c r="H24" s="25" t="s">
        <v>146</v>
      </c>
      <c r="I24" s="19">
        <f>3/3</f>
        <v>1</v>
      </c>
      <c r="J24" s="19">
        <v>0</v>
      </c>
      <c r="K24" s="19">
        <f>1/3</f>
        <v>0.3333333333333333</v>
      </c>
      <c r="L24" s="19">
        <f>2/3</f>
        <v>0.6666666666666666</v>
      </c>
      <c r="M24" s="19">
        <v>1</v>
      </c>
      <c r="N24" s="18"/>
      <c r="O24" s="24">
        <f t="shared" si="0"/>
        <v>3</v>
      </c>
      <c r="P24" s="29">
        <v>8</v>
      </c>
    </row>
    <row r="25" spans="1:16" ht="66" customHeight="1">
      <c r="A25" s="2">
        <v>9</v>
      </c>
      <c r="B25" s="18" t="s">
        <v>122</v>
      </c>
      <c r="C25" s="18" t="s">
        <v>123</v>
      </c>
      <c r="D25" s="2" t="s">
        <v>30</v>
      </c>
      <c r="E25" s="18">
        <v>2</v>
      </c>
      <c r="F25" s="18">
        <v>9</v>
      </c>
      <c r="G25" s="18" t="s">
        <v>201</v>
      </c>
      <c r="H25" s="25" t="s">
        <v>146</v>
      </c>
      <c r="I25" s="19">
        <v>1</v>
      </c>
      <c r="J25" s="19">
        <v>0</v>
      </c>
      <c r="K25" s="19">
        <f>1/3</f>
        <v>0.3333333333333333</v>
      </c>
      <c r="L25" s="19">
        <v>0</v>
      </c>
      <c r="M25" s="19">
        <f>3/3</f>
        <v>1</v>
      </c>
      <c r="N25" s="18"/>
      <c r="O25" s="24">
        <f t="shared" si="0"/>
        <v>2.333333333333333</v>
      </c>
      <c r="P25" s="29">
        <v>9</v>
      </c>
    </row>
    <row r="26" spans="1:16" ht="48" customHeight="1">
      <c r="A26" s="2">
        <v>10</v>
      </c>
      <c r="B26" s="28" t="s">
        <v>129</v>
      </c>
      <c r="C26" s="18" t="s">
        <v>130</v>
      </c>
      <c r="D26" s="2" t="s">
        <v>30</v>
      </c>
      <c r="E26" s="18">
        <v>5</v>
      </c>
      <c r="F26" s="18">
        <v>8</v>
      </c>
      <c r="G26" s="18" t="s">
        <v>202</v>
      </c>
      <c r="H26" s="18" t="s">
        <v>150</v>
      </c>
      <c r="I26" s="19">
        <v>1</v>
      </c>
      <c r="J26" s="19">
        <v>0</v>
      </c>
      <c r="K26" s="19">
        <v>0</v>
      </c>
      <c r="L26" s="19">
        <v>0</v>
      </c>
      <c r="M26" s="19">
        <f>2/3</f>
        <v>0.6666666666666666</v>
      </c>
      <c r="N26" s="18"/>
      <c r="O26" s="24">
        <f t="shared" si="0"/>
        <v>1.6666666666666665</v>
      </c>
      <c r="P26" s="29">
        <v>10</v>
      </c>
    </row>
    <row r="27" spans="1:16" ht="55.5" customHeight="1">
      <c r="A27" s="2">
        <v>11</v>
      </c>
      <c r="B27" s="18" t="s">
        <v>109</v>
      </c>
      <c r="C27" s="18" t="s">
        <v>110</v>
      </c>
      <c r="D27" s="2" t="s">
        <v>33</v>
      </c>
      <c r="E27" s="18">
        <v>2</v>
      </c>
      <c r="F27" s="18">
        <v>8</v>
      </c>
      <c r="G27" s="18" t="s">
        <v>203</v>
      </c>
      <c r="H27" s="18" t="s">
        <v>141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8"/>
      <c r="O27" s="19">
        <f t="shared" si="0"/>
        <v>0</v>
      </c>
      <c r="P27" s="29">
        <v>11</v>
      </c>
    </row>
    <row r="28" spans="1:16" s="16" customFormat="1" ht="49.5" customHeight="1">
      <c r="A28" s="2">
        <v>12</v>
      </c>
      <c r="B28" s="27" t="s">
        <v>107</v>
      </c>
      <c r="C28" s="27" t="s">
        <v>106</v>
      </c>
      <c r="D28" s="4" t="s">
        <v>108</v>
      </c>
      <c r="E28" s="27">
        <v>2</v>
      </c>
      <c r="F28" s="27">
        <v>4</v>
      </c>
      <c r="G28" s="18" t="s">
        <v>197</v>
      </c>
      <c r="H28" s="27" t="s">
        <v>150</v>
      </c>
      <c r="I28" s="24">
        <v>1</v>
      </c>
      <c r="J28" s="24">
        <v>0</v>
      </c>
      <c r="K28" s="24">
        <f>5/3</f>
        <v>1.6666666666666667</v>
      </c>
      <c r="L28" s="24">
        <v>0</v>
      </c>
      <c r="M28" s="24">
        <f>6/3</f>
        <v>2</v>
      </c>
      <c r="N28" s="27">
        <v>5</v>
      </c>
      <c r="O28" s="24">
        <f>I28+J28+K28+L28+M28-N28</f>
        <v>-0.33333333333333304</v>
      </c>
      <c r="P28" s="31" t="s">
        <v>81</v>
      </c>
    </row>
    <row r="29" spans="1:6" ht="20.25" customHeight="1">
      <c r="A29" s="17"/>
      <c r="C29" s="60"/>
      <c r="D29" s="60"/>
      <c r="E29" s="1">
        <f>SUM(E12:E28)</f>
        <v>32</v>
      </c>
      <c r="F29" s="1">
        <f>SUM(F12:F28)</f>
        <v>106</v>
      </c>
    </row>
    <row r="30" spans="1:15" ht="15.75">
      <c r="A30" s="22" t="s">
        <v>85</v>
      </c>
      <c r="B30" s="22"/>
      <c r="C30" s="22"/>
      <c r="D30" s="22" t="s">
        <v>185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6" ht="36" customHeight="1">
      <c r="A31" s="55" t="s">
        <v>192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2:16" ht="13.5" customHeight="1">
      <c r="B32" s="55" t="s">
        <v>167</v>
      </c>
      <c r="C32" s="55"/>
      <c r="D32" s="55" t="s">
        <v>168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4:16" ht="13.5" customHeight="1">
      <c r="D33" s="55" t="s">
        <v>169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4:16" ht="13.5" customHeight="1">
      <c r="D34" s="55" t="s">
        <v>170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25.5" customHeight="1">
      <c r="B35" s="55" t="s">
        <v>228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</sheetData>
  <mergeCells count="51">
    <mergeCell ref="H7:H11"/>
    <mergeCell ref="I7:M7"/>
    <mergeCell ref="A5:Q5"/>
    <mergeCell ref="A1:Q1"/>
    <mergeCell ref="A2:Q2"/>
    <mergeCell ref="A3:Q3"/>
    <mergeCell ref="A4:Q4"/>
    <mergeCell ref="G7:G10"/>
    <mergeCell ref="A7:A11"/>
    <mergeCell ref="B7:B11"/>
    <mergeCell ref="C7:C11"/>
    <mergeCell ref="D7:D11"/>
    <mergeCell ref="E7:F7"/>
    <mergeCell ref="O7:O11"/>
    <mergeCell ref="D30:O30"/>
    <mergeCell ref="P7:P11"/>
    <mergeCell ref="E8:E11"/>
    <mergeCell ref="F8:F11"/>
    <mergeCell ref="I8:I11"/>
    <mergeCell ref="J8:J11"/>
    <mergeCell ref="K8:K11"/>
    <mergeCell ref="L8:L11"/>
    <mergeCell ref="M8:M11"/>
    <mergeCell ref="B32:C32"/>
    <mergeCell ref="C29:D29"/>
    <mergeCell ref="A6:P6"/>
    <mergeCell ref="O18:O22"/>
    <mergeCell ref="P18:P22"/>
    <mergeCell ref="E19:E22"/>
    <mergeCell ref="F19:F22"/>
    <mergeCell ref="I19:I22"/>
    <mergeCell ref="J19:J22"/>
    <mergeCell ref="N8:N11"/>
    <mergeCell ref="I18:M18"/>
    <mergeCell ref="D32:P32"/>
    <mergeCell ref="D33:P33"/>
    <mergeCell ref="D34:P34"/>
    <mergeCell ref="D18:D22"/>
    <mergeCell ref="E18:F18"/>
    <mergeCell ref="G18:G21"/>
    <mergeCell ref="H18:H22"/>
    <mergeCell ref="B35:P35"/>
    <mergeCell ref="K19:K22"/>
    <mergeCell ref="L19:L22"/>
    <mergeCell ref="M19:M22"/>
    <mergeCell ref="N19:N22"/>
    <mergeCell ref="A31:P31"/>
    <mergeCell ref="A30:C30"/>
    <mergeCell ref="A18:A22"/>
    <mergeCell ref="B18:B22"/>
    <mergeCell ref="C18:C2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="75" zoomScaleNormal="75" workbookViewId="0" topLeftCell="A1">
      <selection activeCell="A19" sqref="A19:C19"/>
    </sheetView>
  </sheetViews>
  <sheetFormatPr defaultColWidth="9.00390625" defaultRowHeight="12.75"/>
  <cols>
    <col min="1" max="1" width="3.375" style="1" customWidth="1"/>
    <col min="2" max="2" width="15.375" style="1" customWidth="1"/>
    <col min="3" max="3" width="17.375" style="1" customWidth="1"/>
    <col min="4" max="4" width="15.25390625" style="1" customWidth="1"/>
    <col min="5" max="5" width="5.25390625" style="1" customWidth="1"/>
    <col min="6" max="7" width="6.25390625" style="1" customWidth="1"/>
    <col min="8" max="8" width="15.875" style="1" customWidth="1"/>
    <col min="9" max="9" width="7.75390625" style="1" customWidth="1"/>
    <col min="10" max="10" width="7.875" style="1" customWidth="1"/>
    <col min="11" max="11" width="6.875" style="1" customWidth="1"/>
    <col min="12" max="12" width="7.375" style="1" customWidth="1"/>
    <col min="13" max="13" width="7.00390625" style="1" customWidth="1"/>
    <col min="14" max="14" width="9.125" style="1" customWidth="1"/>
    <col min="15" max="15" width="6.00390625" style="1" customWidth="1"/>
    <col min="16" max="16" width="4.625" style="9" customWidth="1"/>
    <col min="17" max="16384" width="9.125" style="1" customWidth="1"/>
  </cols>
  <sheetData>
    <row r="1" spans="1:17" ht="12" customHeight="1">
      <c r="A1" s="22" t="s">
        <v>221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" customHeight="1">
      <c r="A2" s="22" t="s">
        <v>220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22" t="s">
        <v>222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>
      <c r="A4" s="23" t="s">
        <v>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.75" customHeight="1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6" ht="18.75">
      <c r="A6" s="51" t="s">
        <v>183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18.75" customHeight="1">
      <c r="A7" s="48" t="s">
        <v>0</v>
      </c>
      <c r="B7" s="48" t="s">
        <v>15</v>
      </c>
      <c r="C7" s="49" t="s">
        <v>17</v>
      </c>
      <c r="D7" s="48" t="s">
        <v>18</v>
      </c>
      <c r="E7" s="48" t="s">
        <v>1</v>
      </c>
      <c r="F7" s="48"/>
      <c r="G7" s="49" t="s">
        <v>4</v>
      </c>
      <c r="H7" s="40" t="s">
        <v>157</v>
      </c>
      <c r="I7" s="48" t="s">
        <v>14</v>
      </c>
      <c r="J7" s="48"/>
      <c r="K7" s="48"/>
      <c r="L7" s="48"/>
      <c r="M7" s="48"/>
      <c r="N7" s="2" t="s">
        <v>11</v>
      </c>
      <c r="O7" s="47" t="s">
        <v>12</v>
      </c>
      <c r="P7" s="61" t="s">
        <v>13</v>
      </c>
    </row>
    <row r="8" spans="1:16" ht="12.75" customHeight="1">
      <c r="A8" s="48"/>
      <c r="B8" s="48"/>
      <c r="C8" s="20"/>
      <c r="D8" s="48"/>
      <c r="E8" s="48" t="s">
        <v>2</v>
      </c>
      <c r="F8" s="48" t="s">
        <v>3</v>
      </c>
      <c r="G8" s="20"/>
      <c r="H8" s="41"/>
      <c r="I8" s="47" t="s">
        <v>95</v>
      </c>
      <c r="J8" s="47" t="s">
        <v>96</v>
      </c>
      <c r="K8" s="47" t="s">
        <v>97</v>
      </c>
      <c r="L8" s="47" t="s">
        <v>98</v>
      </c>
      <c r="M8" s="47" t="s">
        <v>99</v>
      </c>
      <c r="N8" s="47" t="s">
        <v>114</v>
      </c>
      <c r="O8" s="47"/>
      <c r="P8" s="61"/>
    </row>
    <row r="9" spans="1:16" ht="12.75">
      <c r="A9" s="48"/>
      <c r="B9" s="48"/>
      <c r="C9" s="20"/>
      <c r="D9" s="48"/>
      <c r="E9" s="48"/>
      <c r="F9" s="48"/>
      <c r="G9" s="20"/>
      <c r="H9" s="41"/>
      <c r="I9" s="47"/>
      <c r="J9" s="47"/>
      <c r="K9" s="47"/>
      <c r="L9" s="47"/>
      <c r="M9" s="47"/>
      <c r="N9" s="47"/>
      <c r="O9" s="47"/>
      <c r="P9" s="61"/>
    </row>
    <row r="10" spans="1:16" ht="12.75">
      <c r="A10" s="48"/>
      <c r="B10" s="48"/>
      <c r="C10" s="20"/>
      <c r="D10" s="48"/>
      <c r="E10" s="48"/>
      <c r="F10" s="48"/>
      <c r="G10" s="20"/>
      <c r="H10" s="41"/>
      <c r="I10" s="47"/>
      <c r="J10" s="47"/>
      <c r="K10" s="47"/>
      <c r="L10" s="47"/>
      <c r="M10" s="47"/>
      <c r="N10" s="47"/>
      <c r="O10" s="47"/>
      <c r="P10" s="61"/>
    </row>
    <row r="11" spans="1:16" ht="21" customHeight="1">
      <c r="A11" s="48"/>
      <c r="B11" s="48"/>
      <c r="C11" s="21"/>
      <c r="D11" s="48"/>
      <c r="E11" s="48"/>
      <c r="F11" s="48"/>
      <c r="G11" s="21"/>
      <c r="H11" s="42"/>
      <c r="I11" s="47"/>
      <c r="J11" s="47"/>
      <c r="K11" s="47"/>
      <c r="L11" s="47"/>
      <c r="M11" s="47"/>
      <c r="N11" s="47"/>
      <c r="O11" s="47"/>
      <c r="P11" s="61"/>
    </row>
    <row r="12" spans="1:16" ht="49.5" customHeight="1">
      <c r="A12" s="2">
        <v>1</v>
      </c>
      <c r="B12" s="18" t="s">
        <v>93</v>
      </c>
      <c r="C12" s="18" t="s">
        <v>94</v>
      </c>
      <c r="D12" s="18" t="s">
        <v>30</v>
      </c>
      <c r="E12" s="18">
        <v>2</v>
      </c>
      <c r="F12" s="18">
        <v>11</v>
      </c>
      <c r="G12" s="2" t="s">
        <v>204</v>
      </c>
      <c r="H12" s="2" t="s">
        <v>142</v>
      </c>
      <c r="I12" s="33">
        <v>21</v>
      </c>
      <c r="J12" s="33">
        <f>2/3</f>
        <v>0.6666666666666666</v>
      </c>
      <c r="K12" s="33">
        <v>6</v>
      </c>
      <c r="L12" s="33">
        <f>7/3</f>
        <v>2.3333333333333335</v>
      </c>
      <c r="M12" s="33">
        <f>10/3</f>
        <v>3.3333333333333335</v>
      </c>
      <c r="N12" s="2"/>
      <c r="O12" s="14">
        <f aca="true" t="shared" si="0" ref="O12:O17">I12+J12+K12+L12+M12</f>
        <v>33.333333333333336</v>
      </c>
      <c r="P12" s="29">
        <v>1</v>
      </c>
    </row>
    <row r="13" spans="1:16" ht="50.25" customHeight="1">
      <c r="A13" s="2">
        <v>2</v>
      </c>
      <c r="B13" s="18" t="s">
        <v>133</v>
      </c>
      <c r="C13" s="18" t="s">
        <v>116</v>
      </c>
      <c r="D13" s="18" t="s">
        <v>30</v>
      </c>
      <c r="E13" s="18">
        <v>3</v>
      </c>
      <c r="F13" s="18">
        <v>11</v>
      </c>
      <c r="G13" s="2" t="s">
        <v>205</v>
      </c>
      <c r="H13" s="11" t="s">
        <v>143</v>
      </c>
      <c r="I13" s="33">
        <v>19.33</v>
      </c>
      <c r="J13" s="33">
        <f>4/3</f>
        <v>1.3333333333333333</v>
      </c>
      <c r="K13" s="33">
        <f>10/3</f>
        <v>3.3333333333333335</v>
      </c>
      <c r="L13" s="33">
        <f>10/3</f>
        <v>3.3333333333333335</v>
      </c>
      <c r="M13" s="33">
        <f>10/3</f>
        <v>3.3333333333333335</v>
      </c>
      <c r="N13" s="2"/>
      <c r="O13" s="14">
        <f t="shared" si="0"/>
        <v>30.663333333333327</v>
      </c>
      <c r="P13" s="29">
        <v>2</v>
      </c>
    </row>
    <row r="14" spans="1:16" ht="51" customHeight="1">
      <c r="A14" s="2">
        <v>3</v>
      </c>
      <c r="B14" s="18" t="s">
        <v>128</v>
      </c>
      <c r="C14" s="18" t="s">
        <v>116</v>
      </c>
      <c r="D14" s="18" t="s">
        <v>30</v>
      </c>
      <c r="E14" s="18">
        <v>2</v>
      </c>
      <c r="F14" s="18">
        <v>13</v>
      </c>
      <c r="G14" s="2" t="s">
        <v>206</v>
      </c>
      <c r="H14" s="11" t="s">
        <v>144</v>
      </c>
      <c r="I14" s="33">
        <f>22/3</f>
        <v>7.333333333333333</v>
      </c>
      <c r="J14" s="33">
        <f>3/3</f>
        <v>1</v>
      </c>
      <c r="K14" s="33">
        <f>5/3</f>
        <v>1.6666666666666667</v>
      </c>
      <c r="L14" s="33">
        <f>2/3</f>
        <v>0.6666666666666666</v>
      </c>
      <c r="M14" s="33">
        <f>7/3</f>
        <v>2.3333333333333335</v>
      </c>
      <c r="N14" s="2"/>
      <c r="O14" s="14">
        <f t="shared" si="0"/>
        <v>12.999999999999998</v>
      </c>
      <c r="P14" s="29">
        <v>3</v>
      </c>
    </row>
    <row r="15" spans="1:16" ht="47.25" customHeight="1">
      <c r="A15" s="2">
        <v>4</v>
      </c>
      <c r="B15" s="18" t="s">
        <v>126</v>
      </c>
      <c r="C15" s="18" t="s">
        <v>127</v>
      </c>
      <c r="D15" s="18" t="s">
        <v>30</v>
      </c>
      <c r="E15" s="18">
        <v>2</v>
      </c>
      <c r="F15" s="18">
        <v>10</v>
      </c>
      <c r="G15" s="2" t="s">
        <v>207</v>
      </c>
      <c r="H15" s="11" t="s">
        <v>144</v>
      </c>
      <c r="I15" s="33">
        <f>17/3</f>
        <v>5.666666666666667</v>
      </c>
      <c r="J15" s="33">
        <f>3/3</f>
        <v>1</v>
      </c>
      <c r="K15" s="33">
        <f>6/3</f>
        <v>2</v>
      </c>
      <c r="L15" s="33">
        <f>1/3</f>
        <v>0.3333333333333333</v>
      </c>
      <c r="M15" s="34">
        <f>4/3</f>
        <v>1.3333333333333333</v>
      </c>
      <c r="N15" s="2"/>
      <c r="O15" s="14">
        <f t="shared" si="0"/>
        <v>10.333333333333336</v>
      </c>
      <c r="P15" s="29">
        <v>4</v>
      </c>
    </row>
    <row r="16" spans="1:16" ht="49.5" customHeight="1">
      <c r="A16" s="2">
        <v>5</v>
      </c>
      <c r="B16" s="18" t="s">
        <v>132</v>
      </c>
      <c r="C16" s="18" t="s">
        <v>116</v>
      </c>
      <c r="D16" s="18" t="s">
        <v>30</v>
      </c>
      <c r="E16" s="18">
        <v>3</v>
      </c>
      <c r="F16" s="18">
        <v>6</v>
      </c>
      <c r="G16" s="2" t="s">
        <v>208</v>
      </c>
      <c r="H16" s="11" t="s">
        <v>145</v>
      </c>
      <c r="I16" s="33">
        <f>13/3</f>
        <v>4.333333333333333</v>
      </c>
      <c r="J16" s="33">
        <v>1.17</v>
      </c>
      <c r="K16" s="33">
        <f>4/3</f>
        <v>1.3333333333333333</v>
      </c>
      <c r="L16" s="33">
        <v>1.33</v>
      </c>
      <c r="M16" s="33">
        <v>2</v>
      </c>
      <c r="N16" s="2"/>
      <c r="O16" s="14">
        <f t="shared" si="0"/>
        <v>10.166666666666666</v>
      </c>
      <c r="P16" s="29">
        <v>5</v>
      </c>
    </row>
    <row r="17" spans="1:16" ht="63.75" customHeight="1">
      <c r="A17" s="2">
        <v>6</v>
      </c>
      <c r="B17" s="26" t="s">
        <v>131</v>
      </c>
      <c r="C17" s="18" t="s">
        <v>125</v>
      </c>
      <c r="D17" s="18" t="s">
        <v>30</v>
      </c>
      <c r="E17" s="18">
        <v>2</v>
      </c>
      <c r="F17" s="18">
        <v>10</v>
      </c>
      <c r="G17" s="2" t="s">
        <v>209</v>
      </c>
      <c r="H17" s="11" t="s">
        <v>144</v>
      </c>
      <c r="I17" s="33">
        <f>13/3</f>
        <v>4.333333333333333</v>
      </c>
      <c r="J17" s="33">
        <f>1/3</f>
        <v>0.3333333333333333</v>
      </c>
      <c r="K17" s="33">
        <f>3/3</f>
        <v>1</v>
      </c>
      <c r="L17" s="33">
        <v>0</v>
      </c>
      <c r="M17" s="33">
        <f>3/3</f>
        <v>1</v>
      </c>
      <c r="N17" s="2"/>
      <c r="O17" s="14">
        <f t="shared" si="0"/>
        <v>6.666666666666666</v>
      </c>
      <c r="P17" s="29">
        <v>6</v>
      </c>
    </row>
    <row r="18" spans="1:16" s="35" customFormat="1" ht="15">
      <c r="A18" s="36"/>
      <c r="C18" s="63"/>
      <c r="D18" s="63"/>
      <c r="E18" s="35">
        <f>SUM(E12:E17)</f>
        <v>14</v>
      </c>
      <c r="F18" s="35">
        <f>SUM(F12:F17)</f>
        <v>61</v>
      </c>
      <c r="P18" s="37"/>
    </row>
    <row r="19" spans="1:16" s="35" customFormat="1" ht="15">
      <c r="A19" s="62" t="s">
        <v>85</v>
      </c>
      <c r="B19" s="62"/>
      <c r="C19" s="62"/>
      <c r="D19" s="62" t="s">
        <v>184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37"/>
    </row>
    <row r="20" spans="2:16" s="35" customFormat="1" ht="13.5" customHeight="1">
      <c r="B20" s="62" t="s">
        <v>167</v>
      </c>
      <c r="C20" s="62"/>
      <c r="D20" s="62" t="s">
        <v>168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4:16" s="35" customFormat="1" ht="13.5" customHeight="1">
      <c r="D21" s="62" t="s">
        <v>169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4:16" s="35" customFormat="1" ht="13.5" customHeight="1">
      <c r="D22" s="62" t="s">
        <v>170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2:16" s="35" customFormat="1" ht="13.5" customHeight="1">
      <c r="B23" s="62" t="s">
        <v>228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</sheetData>
  <mergeCells count="32">
    <mergeCell ref="A5:Q5"/>
    <mergeCell ref="A1:Q1"/>
    <mergeCell ref="A2:Q2"/>
    <mergeCell ref="A3:Q3"/>
    <mergeCell ref="A4:Q4"/>
    <mergeCell ref="O7:O11"/>
    <mergeCell ref="N8:N11"/>
    <mergeCell ref="G7:G11"/>
    <mergeCell ref="A7:A11"/>
    <mergeCell ref="B7:B11"/>
    <mergeCell ref="C7:C11"/>
    <mergeCell ref="D7:D11"/>
    <mergeCell ref="K8:K11"/>
    <mergeCell ref="L8:L11"/>
    <mergeCell ref="M8:M11"/>
    <mergeCell ref="E7:F7"/>
    <mergeCell ref="H7:H11"/>
    <mergeCell ref="I7:M7"/>
    <mergeCell ref="E8:E11"/>
    <mergeCell ref="F8:F11"/>
    <mergeCell ref="I8:I11"/>
    <mergeCell ref="J8:J11"/>
    <mergeCell ref="D22:P22"/>
    <mergeCell ref="B23:P23"/>
    <mergeCell ref="A6:P6"/>
    <mergeCell ref="A19:C19"/>
    <mergeCell ref="C18:D18"/>
    <mergeCell ref="B20:C20"/>
    <mergeCell ref="D20:P20"/>
    <mergeCell ref="D21:P21"/>
    <mergeCell ref="D19:O19"/>
    <mergeCell ref="P7:P1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workbookViewId="0" topLeftCell="A1">
      <selection activeCell="B13" sqref="B13"/>
    </sheetView>
  </sheetViews>
  <sheetFormatPr defaultColWidth="9.00390625" defaultRowHeight="12.75"/>
  <cols>
    <col min="1" max="1" width="3.375" style="1" customWidth="1"/>
    <col min="2" max="2" width="15.375" style="1" customWidth="1"/>
    <col min="3" max="3" width="21.25390625" style="1" customWidth="1"/>
    <col min="4" max="4" width="13.00390625" style="1" customWidth="1"/>
    <col min="5" max="5" width="5.25390625" style="1" customWidth="1"/>
    <col min="6" max="6" width="5.75390625" style="1" customWidth="1"/>
    <col min="7" max="7" width="6.875" style="1" customWidth="1"/>
    <col min="8" max="8" width="14.75390625" style="1" customWidth="1"/>
    <col min="9" max="9" width="7.125" style="1" customWidth="1"/>
    <col min="10" max="11" width="5.75390625" style="1" customWidth="1"/>
    <col min="12" max="12" width="5.625" style="1" customWidth="1"/>
    <col min="13" max="13" width="5.125" style="1" customWidth="1"/>
    <col min="14" max="14" width="7.375" style="1" customWidth="1"/>
    <col min="15" max="15" width="4.875" style="1" customWidth="1"/>
    <col min="16" max="16" width="7.875" style="9" customWidth="1"/>
    <col min="17" max="16384" width="9.125" style="1" customWidth="1"/>
  </cols>
  <sheetData>
    <row r="1" spans="1:17" ht="12" customHeight="1">
      <c r="A1" s="22" t="s">
        <v>221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" customHeight="1">
      <c r="A2" s="22" t="s">
        <v>220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22" t="s">
        <v>222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>
      <c r="A4" s="23" t="s">
        <v>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.75" customHeight="1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7" spans="1:16" ht="12.75" customHeight="1">
      <c r="A7" s="51" t="s">
        <v>171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25.5">
      <c r="A8" s="48" t="s">
        <v>0</v>
      </c>
      <c r="B8" s="48" t="s">
        <v>15</v>
      </c>
      <c r="C8" s="49" t="s">
        <v>17</v>
      </c>
      <c r="D8" s="48" t="s">
        <v>18</v>
      </c>
      <c r="E8" s="48" t="s">
        <v>1</v>
      </c>
      <c r="F8" s="48"/>
      <c r="G8" s="49" t="s">
        <v>4</v>
      </c>
      <c r="H8" s="40" t="s">
        <v>157</v>
      </c>
      <c r="I8" s="48" t="s">
        <v>14</v>
      </c>
      <c r="J8" s="48"/>
      <c r="K8" s="48"/>
      <c r="L8" s="48"/>
      <c r="M8" s="48"/>
      <c r="N8" s="2" t="s">
        <v>11</v>
      </c>
      <c r="O8" s="47" t="s">
        <v>12</v>
      </c>
      <c r="P8" s="61" t="s">
        <v>13</v>
      </c>
    </row>
    <row r="9" spans="1:16" ht="12.75" customHeight="1">
      <c r="A9" s="48"/>
      <c r="B9" s="48"/>
      <c r="C9" s="20"/>
      <c r="D9" s="48"/>
      <c r="E9" s="48" t="s">
        <v>2</v>
      </c>
      <c r="F9" s="48" t="s">
        <v>3</v>
      </c>
      <c r="G9" s="20"/>
      <c r="H9" s="41"/>
      <c r="I9" s="46" t="s">
        <v>95</v>
      </c>
      <c r="J9" s="46" t="s">
        <v>96</v>
      </c>
      <c r="K9" s="46" t="s">
        <v>97</v>
      </c>
      <c r="L9" s="46" t="s">
        <v>98</v>
      </c>
      <c r="M9" s="46" t="s">
        <v>99</v>
      </c>
      <c r="N9" s="46" t="s">
        <v>84</v>
      </c>
      <c r="O9" s="47"/>
      <c r="P9" s="61"/>
    </row>
    <row r="10" spans="1:16" ht="12.75">
      <c r="A10" s="48"/>
      <c r="B10" s="48"/>
      <c r="C10" s="20"/>
      <c r="D10" s="48"/>
      <c r="E10" s="48"/>
      <c r="F10" s="48"/>
      <c r="G10" s="20"/>
      <c r="H10" s="41"/>
      <c r="I10" s="46"/>
      <c r="J10" s="46"/>
      <c r="K10" s="46"/>
      <c r="L10" s="46"/>
      <c r="M10" s="46"/>
      <c r="N10" s="46"/>
      <c r="O10" s="47"/>
      <c r="P10" s="61"/>
    </row>
    <row r="11" spans="1:16" ht="12.75">
      <c r="A11" s="48"/>
      <c r="B11" s="48"/>
      <c r="C11" s="20"/>
      <c r="D11" s="48"/>
      <c r="E11" s="48"/>
      <c r="F11" s="48"/>
      <c r="G11" s="20"/>
      <c r="H11" s="41"/>
      <c r="I11" s="46"/>
      <c r="J11" s="46"/>
      <c r="K11" s="46"/>
      <c r="L11" s="46"/>
      <c r="M11" s="46"/>
      <c r="N11" s="46"/>
      <c r="O11" s="47"/>
      <c r="P11" s="61"/>
    </row>
    <row r="12" spans="1:16" ht="25.5" customHeight="1">
      <c r="A12" s="48"/>
      <c r="B12" s="48"/>
      <c r="C12" s="21"/>
      <c r="D12" s="48"/>
      <c r="E12" s="48"/>
      <c r="F12" s="48"/>
      <c r="G12" s="21"/>
      <c r="H12" s="42"/>
      <c r="I12" s="47"/>
      <c r="J12" s="47"/>
      <c r="K12" s="47"/>
      <c r="L12" s="47"/>
      <c r="M12" s="47"/>
      <c r="N12" s="47"/>
      <c r="O12" s="47"/>
      <c r="P12" s="61"/>
    </row>
    <row r="13" spans="1:16" ht="44.25" customHeight="1">
      <c r="A13" s="2">
        <v>1</v>
      </c>
      <c r="B13" s="2" t="s">
        <v>156</v>
      </c>
      <c r="C13" s="2" t="s">
        <v>165</v>
      </c>
      <c r="D13" s="2" t="s">
        <v>30</v>
      </c>
      <c r="E13" s="18">
        <v>3</v>
      </c>
      <c r="F13" s="18">
        <v>7</v>
      </c>
      <c r="G13" s="2" t="s">
        <v>214</v>
      </c>
      <c r="H13" s="2" t="s">
        <v>158</v>
      </c>
      <c r="I13" s="18">
        <v>14</v>
      </c>
      <c r="J13" s="18">
        <v>1</v>
      </c>
      <c r="K13" s="18">
        <v>4</v>
      </c>
      <c r="L13" s="18">
        <v>3</v>
      </c>
      <c r="M13" s="18">
        <v>2</v>
      </c>
      <c r="N13" s="18"/>
      <c r="O13" s="18">
        <f>I13+J13+K13+L13+M13</f>
        <v>24</v>
      </c>
      <c r="P13" s="29">
        <v>1</v>
      </c>
    </row>
    <row r="14" spans="1:16" ht="37.5" customHeight="1">
      <c r="A14" s="2">
        <v>2</v>
      </c>
      <c r="B14" s="2" t="s">
        <v>134</v>
      </c>
      <c r="C14" s="2" t="s">
        <v>135</v>
      </c>
      <c r="D14" s="2" t="s">
        <v>30</v>
      </c>
      <c r="E14" s="18">
        <v>5</v>
      </c>
      <c r="F14" s="18">
        <v>12</v>
      </c>
      <c r="G14" s="2" t="s">
        <v>211</v>
      </c>
      <c r="H14" s="2" t="s">
        <v>159</v>
      </c>
      <c r="I14" s="19">
        <v>17</v>
      </c>
      <c r="J14" s="19">
        <v>1</v>
      </c>
      <c r="K14" s="19">
        <v>0.5</v>
      </c>
      <c r="L14" s="19">
        <v>0</v>
      </c>
      <c r="M14" s="19">
        <v>0</v>
      </c>
      <c r="N14" s="18"/>
      <c r="O14" s="18">
        <f>I14+J14+K14+L14+M14</f>
        <v>18.5</v>
      </c>
      <c r="P14" s="29">
        <v>2</v>
      </c>
    </row>
    <row r="15" spans="1:16" ht="38.25" customHeight="1">
      <c r="A15" s="2">
        <v>3</v>
      </c>
      <c r="B15" s="2" t="s">
        <v>124</v>
      </c>
      <c r="C15" s="2" t="s">
        <v>125</v>
      </c>
      <c r="D15" s="2" t="s">
        <v>30</v>
      </c>
      <c r="E15" s="18">
        <v>4</v>
      </c>
      <c r="F15" s="18">
        <v>9</v>
      </c>
      <c r="G15" s="2" t="s">
        <v>212</v>
      </c>
      <c r="H15" s="2" t="s">
        <v>160</v>
      </c>
      <c r="I15" s="19">
        <v>2</v>
      </c>
      <c r="J15" s="19">
        <v>0</v>
      </c>
      <c r="K15" s="19">
        <v>3</v>
      </c>
      <c r="L15" s="19">
        <v>1</v>
      </c>
      <c r="M15" s="19">
        <v>1</v>
      </c>
      <c r="N15" s="18"/>
      <c r="O15" s="18">
        <f>I15+J15+K15+L15+M15</f>
        <v>7</v>
      </c>
      <c r="P15" s="29">
        <v>3</v>
      </c>
    </row>
    <row r="16" spans="1:16" ht="41.25" customHeight="1">
      <c r="A16" s="2">
        <v>4</v>
      </c>
      <c r="B16" s="2" t="s">
        <v>134</v>
      </c>
      <c r="C16" s="2" t="s">
        <v>135</v>
      </c>
      <c r="D16" s="2" t="s">
        <v>30</v>
      </c>
      <c r="E16" s="18">
        <v>2</v>
      </c>
      <c r="F16" s="18">
        <v>15</v>
      </c>
      <c r="G16" s="2" t="s">
        <v>210</v>
      </c>
      <c r="H16" s="2" t="s">
        <v>161</v>
      </c>
      <c r="I16" s="19">
        <v>6</v>
      </c>
      <c r="J16" s="19">
        <v>0.5</v>
      </c>
      <c r="K16" s="19">
        <v>0</v>
      </c>
      <c r="L16" s="19">
        <v>0</v>
      </c>
      <c r="M16" s="19">
        <v>0</v>
      </c>
      <c r="N16" s="18"/>
      <c r="O16" s="18">
        <f>I16+J16+K16+L16+M16</f>
        <v>6.5</v>
      </c>
      <c r="P16" s="29">
        <v>4</v>
      </c>
    </row>
    <row r="17" spans="1:16" ht="39" customHeight="1">
      <c r="A17" s="2">
        <v>5</v>
      </c>
      <c r="B17" s="2" t="s">
        <v>100</v>
      </c>
      <c r="C17" s="2" t="s">
        <v>101</v>
      </c>
      <c r="D17" s="2" t="s">
        <v>102</v>
      </c>
      <c r="E17" s="18">
        <v>1</v>
      </c>
      <c r="F17" s="18">
        <v>8</v>
      </c>
      <c r="G17" s="2" t="s">
        <v>213</v>
      </c>
      <c r="H17" s="2" t="s">
        <v>162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8"/>
      <c r="O17" s="19">
        <f>I17+J17+K17+L17+M17-N17</f>
        <v>1</v>
      </c>
      <c r="P17" s="29" t="s">
        <v>81</v>
      </c>
    </row>
    <row r="18" spans="1:16" ht="39" customHeight="1">
      <c r="A18" s="2">
        <v>6</v>
      </c>
      <c r="B18" s="2" t="s">
        <v>103</v>
      </c>
      <c r="C18" s="2" t="s">
        <v>104</v>
      </c>
      <c r="D18" s="2" t="s">
        <v>53</v>
      </c>
      <c r="E18" s="18">
        <v>2</v>
      </c>
      <c r="F18" s="18">
        <v>15</v>
      </c>
      <c r="G18" s="2" t="s">
        <v>215</v>
      </c>
      <c r="H18" s="2" t="s">
        <v>163</v>
      </c>
      <c r="I18" s="57" t="s">
        <v>155</v>
      </c>
      <c r="J18" s="44"/>
      <c r="K18" s="44"/>
      <c r="L18" s="44"/>
      <c r="M18" s="44"/>
      <c r="N18" s="44"/>
      <c r="O18" s="45"/>
      <c r="P18" s="29" t="s">
        <v>81</v>
      </c>
    </row>
    <row r="19" spans="1:16" s="35" customFormat="1" ht="15.75">
      <c r="A19" s="36"/>
      <c r="C19" s="63"/>
      <c r="D19" s="63"/>
      <c r="E19" s="35">
        <f>SUM(E13:E18)</f>
        <v>17</v>
      </c>
      <c r="F19" s="35">
        <f>SUM(F13:F18)</f>
        <v>66</v>
      </c>
      <c r="P19" s="38"/>
    </row>
    <row r="20" spans="3:16" s="35" customFormat="1" ht="15.75">
      <c r="C20" s="35" t="s">
        <v>85</v>
      </c>
      <c r="D20" s="62" t="s">
        <v>164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38"/>
    </row>
    <row r="21" s="35" customFormat="1" ht="15.75">
      <c r="P21" s="38"/>
    </row>
    <row r="22" spans="1:16" s="35" customFormat="1" ht="29.25" customHeight="1">
      <c r="A22" s="62" t="s">
        <v>167</v>
      </c>
      <c r="B22" s="62"/>
      <c r="C22" s="62" t="s">
        <v>168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3:16" s="35" customFormat="1" ht="13.5" customHeight="1">
      <c r="C23" s="62" t="s">
        <v>169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3:16" s="35" customFormat="1" ht="13.5" customHeight="1">
      <c r="C24" s="62" t="s">
        <v>170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2:16" s="35" customFormat="1" ht="25.5" customHeight="1">
      <c r="B25" s="62" t="s">
        <v>228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</sheetData>
  <mergeCells count="32">
    <mergeCell ref="A5:Q5"/>
    <mergeCell ref="A1:Q1"/>
    <mergeCell ref="A2:Q2"/>
    <mergeCell ref="A3:Q3"/>
    <mergeCell ref="A4:Q4"/>
    <mergeCell ref="E8:F8"/>
    <mergeCell ref="H8:H12"/>
    <mergeCell ref="I8:M8"/>
    <mergeCell ref="G8:G12"/>
    <mergeCell ref="A8:A12"/>
    <mergeCell ref="B8:B12"/>
    <mergeCell ref="C8:C12"/>
    <mergeCell ref="D8:D12"/>
    <mergeCell ref="K9:K12"/>
    <mergeCell ref="L9:L12"/>
    <mergeCell ref="M9:M12"/>
    <mergeCell ref="O8:O12"/>
    <mergeCell ref="N9:N12"/>
    <mergeCell ref="E9:E12"/>
    <mergeCell ref="F9:F12"/>
    <mergeCell ref="I9:I12"/>
    <mergeCell ref="J9:J12"/>
    <mergeCell ref="B25:P25"/>
    <mergeCell ref="A7:P7"/>
    <mergeCell ref="A22:B22"/>
    <mergeCell ref="C22:P22"/>
    <mergeCell ref="C23:P23"/>
    <mergeCell ref="C24:P24"/>
    <mergeCell ref="C19:D19"/>
    <mergeCell ref="I18:O18"/>
    <mergeCell ref="D20:O20"/>
    <mergeCell ref="P8:P1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2" sqref="D2:F2"/>
    </sheetView>
  </sheetViews>
  <sheetFormatPr defaultColWidth="9.00390625" defaultRowHeight="12.75"/>
  <cols>
    <col min="1" max="1" width="17.375" style="1" customWidth="1"/>
    <col min="2" max="2" width="11.375" style="1" customWidth="1"/>
    <col min="3" max="3" width="13.75390625" style="1" customWidth="1"/>
    <col min="4" max="4" width="12.00390625" style="1" customWidth="1"/>
    <col min="5" max="5" width="10.75390625" style="1" customWidth="1"/>
    <col min="6" max="6" width="11.875" style="1" customWidth="1"/>
    <col min="7" max="16384" width="9.125" style="1" customWidth="1"/>
  </cols>
  <sheetData>
    <row r="1" spans="1:7" ht="12.75">
      <c r="A1" s="64" t="s">
        <v>182</v>
      </c>
      <c r="B1" s="64"/>
      <c r="C1" s="64"/>
      <c r="D1" s="64"/>
      <c r="E1" s="64"/>
      <c r="F1" s="64"/>
      <c r="G1" s="64"/>
    </row>
    <row r="2" spans="1:7" ht="14.25" customHeight="1">
      <c r="A2" s="48"/>
      <c r="B2" s="68" t="s">
        <v>172</v>
      </c>
      <c r="C2" s="68" t="s">
        <v>173</v>
      </c>
      <c r="D2" s="65" t="s">
        <v>174</v>
      </c>
      <c r="E2" s="66"/>
      <c r="F2" s="67"/>
      <c r="G2" s="68" t="s">
        <v>12</v>
      </c>
    </row>
    <row r="3" spans="1:7" ht="30" customHeight="1">
      <c r="A3" s="48"/>
      <c r="B3" s="68"/>
      <c r="C3" s="68"/>
      <c r="D3" s="32" t="s">
        <v>175</v>
      </c>
      <c r="E3" s="65" t="s">
        <v>176</v>
      </c>
      <c r="F3" s="67"/>
      <c r="G3" s="68"/>
    </row>
    <row r="4" spans="1:7" ht="14.25" customHeight="1">
      <c r="A4" s="2"/>
      <c r="B4" s="2"/>
      <c r="C4" s="2"/>
      <c r="D4" s="2"/>
      <c r="E4" s="2" t="s">
        <v>187</v>
      </c>
      <c r="F4" s="2" t="s">
        <v>188</v>
      </c>
      <c r="G4" s="2"/>
    </row>
    <row r="5" spans="1:7" ht="12.75">
      <c r="A5" s="32" t="s">
        <v>177</v>
      </c>
      <c r="B5" s="2">
        <v>6</v>
      </c>
      <c r="C5" s="2">
        <v>13</v>
      </c>
      <c r="D5" s="2">
        <v>6</v>
      </c>
      <c r="E5" s="2">
        <v>12</v>
      </c>
      <c r="F5" s="2">
        <v>6</v>
      </c>
      <c r="G5" s="32">
        <f>SUM(B5:F5)</f>
        <v>43</v>
      </c>
    </row>
    <row r="6" spans="1:7" ht="12.75">
      <c r="A6" s="32" t="s">
        <v>85</v>
      </c>
      <c r="B6" s="2">
        <v>365</v>
      </c>
      <c r="C6" s="2">
        <v>169</v>
      </c>
      <c r="D6" s="2">
        <v>83</v>
      </c>
      <c r="E6" s="2">
        <v>138</v>
      </c>
      <c r="F6" s="2">
        <v>75</v>
      </c>
      <c r="G6" s="32">
        <f>SUM(B6:F6)</f>
        <v>830</v>
      </c>
    </row>
    <row r="7" spans="1:7" ht="12.75">
      <c r="A7" s="2" t="s">
        <v>178</v>
      </c>
      <c r="B7" s="2"/>
      <c r="C7" s="2"/>
      <c r="D7" s="2"/>
      <c r="E7" s="2"/>
      <c r="F7" s="2"/>
      <c r="G7" s="32"/>
    </row>
    <row r="8" spans="1:7" ht="12.75">
      <c r="A8" s="32" t="s">
        <v>179</v>
      </c>
      <c r="B8" s="2">
        <v>310</v>
      </c>
      <c r="C8" s="2">
        <v>137</v>
      </c>
      <c r="D8" s="2">
        <v>66</v>
      </c>
      <c r="E8" s="2">
        <v>106</v>
      </c>
      <c r="F8" s="2">
        <v>61</v>
      </c>
      <c r="G8" s="32">
        <f>SUM(B8:F8)</f>
        <v>680</v>
      </c>
    </row>
    <row r="9" spans="1:7" ht="25.5">
      <c r="A9" s="32" t="s">
        <v>180</v>
      </c>
      <c r="B9" s="2">
        <v>55</v>
      </c>
      <c r="C9" s="2">
        <v>32</v>
      </c>
      <c r="D9" s="2">
        <v>17</v>
      </c>
      <c r="E9" s="2">
        <v>32</v>
      </c>
      <c r="F9" s="2">
        <v>14</v>
      </c>
      <c r="G9" s="32">
        <f>SUM(B9:F9)</f>
        <v>150</v>
      </c>
    </row>
    <row r="10" ht="12.75">
      <c r="G10" s="39"/>
    </row>
    <row r="11" spans="1:7" ht="25.5">
      <c r="A11" s="2" t="s">
        <v>30</v>
      </c>
      <c r="B11" s="2">
        <v>3</v>
      </c>
      <c r="C11" s="2">
        <v>6</v>
      </c>
      <c r="D11" s="2">
        <v>4</v>
      </c>
      <c r="E11" s="2">
        <v>7</v>
      </c>
      <c r="F11" s="2">
        <v>6</v>
      </c>
      <c r="G11" s="32">
        <f>B11+C11+D11+E11+F11</f>
        <v>26</v>
      </c>
    </row>
    <row r="12" spans="1:7" s="15" customFormat="1" ht="59.25" customHeight="1">
      <c r="A12" s="13" t="s">
        <v>181</v>
      </c>
      <c r="B12" s="13"/>
      <c r="C12" s="13"/>
      <c r="D12" s="13"/>
      <c r="E12" s="13">
        <v>1</v>
      </c>
      <c r="F12" s="13"/>
      <c r="G12" s="32">
        <f aca="true" t="shared" si="0" ref="G12:G23">B12+C12+D12+E12+F12</f>
        <v>1</v>
      </c>
    </row>
    <row r="13" spans="1:7" ht="38.25">
      <c r="A13" s="2" t="s">
        <v>70</v>
      </c>
      <c r="B13" s="2">
        <v>1</v>
      </c>
      <c r="C13" s="2"/>
      <c r="D13" s="2"/>
      <c r="E13" s="2"/>
      <c r="F13" s="2"/>
      <c r="G13" s="32">
        <f t="shared" si="0"/>
        <v>1</v>
      </c>
    </row>
    <row r="14" spans="1:7" ht="25.5">
      <c r="A14" s="2" t="s">
        <v>73</v>
      </c>
      <c r="B14" s="2">
        <v>1</v>
      </c>
      <c r="C14" s="2"/>
      <c r="D14" s="2"/>
      <c r="E14" s="2"/>
      <c r="F14" s="2"/>
      <c r="G14" s="32">
        <f t="shared" si="0"/>
        <v>1</v>
      </c>
    </row>
    <row r="15" spans="1:7" ht="25.5">
      <c r="A15" s="4" t="s">
        <v>62</v>
      </c>
      <c r="B15" s="2">
        <v>1</v>
      </c>
      <c r="C15" s="2"/>
      <c r="D15" s="2"/>
      <c r="E15" s="2"/>
      <c r="F15" s="2"/>
      <c r="G15" s="32">
        <f t="shared" si="0"/>
        <v>1</v>
      </c>
    </row>
    <row r="16" spans="1:7" ht="38.25">
      <c r="A16" s="4" t="s">
        <v>34</v>
      </c>
      <c r="B16" s="2"/>
      <c r="C16" s="2">
        <v>1</v>
      </c>
      <c r="D16" s="2"/>
      <c r="E16" s="2"/>
      <c r="F16" s="2"/>
      <c r="G16" s="32">
        <f t="shared" si="0"/>
        <v>1</v>
      </c>
    </row>
    <row r="17" spans="1:7" ht="38.25">
      <c r="A17" s="4" t="s">
        <v>27</v>
      </c>
      <c r="B17" s="2"/>
      <c r="C17" s="2">
        <v>2</v>
      </c>
      <c r="D17" s="2"/>
      <c r="E17" s="2"/>
      <c r="F17" s="2"/>
      <c r="G17" s="32">
        <f t="shared" si="0"/>
        <v>2</v>
      </c>
    </row>
    <row r="18" spans="1:7" ht="25.5">
      <c r="A18" s="4" t="s">
        <v>33</v>
      </c>
      <c r="B18" s="2"/>
      <c r="C18" s="2">
        <v>2</v>
      </c>
      <c r="D18" s="2"/>
      <c r="E18" s="2">
        <v>1</v>
      </c>
      <c r="F18" s="2"/>
      <c r="G18" s="32">
        <f t="shared" si="0"/>
        <v>3</v>
      </c>
    </row>
    <row r="19" spans="1:7" ht="38.25">
      <c r="A19" s="4" t="s">
        <v>53</v>
      </c>
      <c r="B19" s="2"/>
      <c r="C19" s="2">
        <v>1</v>
      </c>
      <c r="D19" s="2">
        <v>1</v>
      </c>
      <c r="E19" s="2"/>
      <c r="F19" s="2"/>
      <c r="G19" s="32">
        <f t="shared" si="0"/>
        <v>2</v>
      </c>
    </row>
    <row r="20" spans="1:7" ht="25.5">
      <c r="A20" s="4" t="s">
        <v>51</v>
      </c>
      <c r="B20" s="2"/>
      <c r="C20" s="2">
        <v>1</v>
      </c>
      <c r="D20" s="2"/>
      <c r="E20" s="2"/>
      <c r="F20" s="2"/>
      <c r="G20" s="32">
        <f t="shared" si="0"/>
        <v>1</v>
      </c>
    </row>
    <row r="21" spans="1:7" ht="25.5">
      <c r="A21" s="4" t="s">
        <v>102</v>
      </c>
      <c r="B21" s="2"/>
      <c r="C21" s="2"/>
      <c r="D21" s="2">
        <v>1</v>
      </c>
      <c r="E21" s="2"/>
      <c r="F21" s="2"/>
      <c r="G21" s="32">
        <f t="shared" si="0"/>
        <v>1</v>
      </c>
    </row>
    <row r="22" spans="1:7" ht="25.5">
      <c r="A22" s="4" t="s">
        <v>166</v>
      </c>
      <c r="B22" s="2"/>
      <c r="C22" s="2"/>
      <c r="D22" s="2"/>
      <c r="E22" s="2">
        <v>2</v>
      </c>
      <c r="F22" s="2"/>
      <c r="G22" s="32">
        <f t="shared" si="0"/>
        <v>2</v>
      </c>
    </row>
    <row r="23" spans="1:7" ht="38.25">
      <c r="A23" s="4" t="s">
        <v>121</v>
      </c>
      <c r="B23" s="2"/>
      <c r="C23" s="2"/>
      <c r="D23" s="2"/>
      <c r="E23" s="2">
        <v>1</v>
      </c>
      <c r="F23" s="2"/>
      <c r="G23" s="32">
        <f t="shared" si="0"/>
        <v>1</v>
      </c>
    </row>
  </sheetData>
  <mergeCells count="7">
    <mergeCell ref="A1:G1"/>
    <mergeCell ref="D2:F2"/>
    <mergeCell ref="B2:B3"/>
    <mergeCell ref="C2:C3"/>
    <mergeCell ref="A2:A3"/>
    <mergeCell ref="G2:G3"/>
    <mergeCell ref="E3:F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2012-12-21T10:15:07Z</cp:lastPrinted>
  <dcterms:created xsi:type="dcterms:W3CDTF">2012-12-17T08:09:45Z</dcterms:created>
  <dcterms:modified xsi:type="dcterms:W3CDTF">2013-01-22T17:19:38Z</dcterms:modified>
  <cp:category/>
  <cp:version/>
  <cp:contentType/>
  <cp:contentStatus/>
</cp:coreProperties>
</file>