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1"/>
  </bookViews>
  <sheets>
    <sheet name="пеш лыж гор спелео 1-2 к.с" sheetId="1" r:id="rId1"/>
    <sheet name="водный" sheetId="2" r:id="rId2"/>
    <sheet name=" степень" sheetId="3" r:id="rId3"/>
  </sheets>
  <definedNames/>
  <calcPr fullCalcOnLoad="1"/>
</workbook>
</file>

<file path=xl/sharedStrings.xml><?xml version="1.0" encoding="utf-8"?>
<sst xmlns="http://schemas.openxmlformats.org/spreadsheetml/2006/main" count="336" uniqueCount="191">
  <si>
    <t>Показатель</t>
  </si>
  <si>
    <t>№ п/п</t>
  </si>
  <si>
    <t>ФИО рук. группы (город)</t>
  </si>
  <si>
    <t>Маршрут (Регион)</t>
  </si>
  <si>
    <t>к.с. заяв</t>
  </si>
  <si>
    <t xml:space="preserve">Сроки </t>
  </si>
  <si>
    <t>Сложность (С)</t>
  </si>
  <si>
    <t>Новизна (НВ)</t>
  </si>
  <si>
    <t>Безопасность (Б)</t>
  </si>
  <si>
    <t>Напряженность (Н)</t>
  </si>
  <si>
    <t>Иваненко Д.С.</t>
  </si>
  <si>
    <t>Южный Урал</t>
  </si>
  <si>
    <t>П-1</t>
  </si>
  <si>
    <t>16-23 августа 2012</t>
  </si>
  <si>
    <t>Скачкова Е.А.</t>
  </si>
  <si>
    <t>Северный Тянь-Шань</t>
  </si>
  <si>
    <t>Г-1</t>
  </si>
  <si>
    <t>11-26 августа 2012</t>
  </si>
  <si>
    <t>Якунин В.В.</t>
  </si>
  <si>
    <t>02-09 июля 2012</t>
  </si>
  <si>
    <t>р.Ай</t>
  </si>
  <si>
    <t>В-1</t>
  </si>
  <si>
    <t>Гимранов Р.Р.</t>
  </si>
  <si>
    <t>П-2</t>
  </si>
  <si>
    <t>Винокуров Ю.А.</t>
  </si>
  <si>
    <t>10-19 августа 2012</t>
  </si>
  <si>
    <t>Швед В.А.</t>
  </si>
  <si>
    <t>Л-2</t>
  </si>
  <si>
    <t>02-13 января 2012</t>
  </si>
  <si>
    <t>Патрушина Л.И.</t>
  </si>
  <si>
    <t>16-25 августа 2012</t>
  </si>
  <si>
    <t>Трушникова В.А.</t>
  </si>
  <si>
    <t>Хадыев В.Ф.</t>
  </si>
  <si>
    <t>Северный Урал</t>
  </si>
  <si>
    <t>П-3</t>
  </si>
  <si>
    <t>05-22 июля 2012</t>
  </si>
  <si>
    <t>Гусева Л.А.</t>
  </si>
  <si>
    <t>Алтай,</t>
  </si>
  <si>
    <t>В-3</t>
  </si>
  <si>
    <t>Осипова А.Б.</t>
  </si>
  <si>
    <t xml:space="preserve">Полез-ность (П)  </t>
  </si>
  <si>
    <t>Наймушина М.Н.</t>
  </si>
  <si>
    <t>Немудрый М.В.</t>
  </si>
  <si>
    <t>Кузнецов В.М.</t>
  </si>
  <si>
    <t>С-1</t>
  </si>
  <si>
    <t>Наймушин И.А.</t>
  </si>
  <si>
    <t>Гильманова Э.В.</t>
  </si>
  <si>
    <t>Зинкевич А.Е.</t>
  </si>
  <si>
    <t>Петренко И.В.</t>
  </si>
  <si>
    <t>Всего</t>
  </si>
  <si>
    <t>01-14.07.2012</t>
  </si>
  <si>
    <t>20-27.06.2012</t>
  </si>
  <si>
    <t>16-19.06.2012</t>
  </si>
  <si>
    <t>12-16.06.2012</t>
  </si>
  <si>
    <t>26.07-05.08.2012</t>
  </si>
  <si>
    <t>23-27.07.2012</t>
  </si>
  <si>
    <t>Трупина Т.В.</t>
  </si>
  <si>
    <t>Голенков С.Г.</t>
  </si>
  <si>
    <t>Губанова Т.А.</t>
  </si>
  <si>
    <t>Анисимова Н.А.</t>
  </si>
  <si>
    <t>Волошин А.Н.</t>
  </si>
  <si>
    <t>Баньщикова М.С.</t>
  </si>
  <si>
    <t>Алтай</t>
  </si>
  <si>
    <t>Степень заявл.</t>
  </si>
  <si>
    <t>П-2 к.с.</t>
  </si>
  <si>
    <t>В-3 ст</t>
  </si>
  <si>
    <t>р.Белая</t>
  </si>
  <si>
    <t>В- 2 ст</t>
  </si>
  <si>
    <t>П-2 ст</t>
  </si>
  <si>
    <t>н/к</t>
  </si>
  <si>
    <t>П-3 ст</t>
  </si>
  <si>
    <t>П-1 ст</t>
  </si>
  <si>
    <t>11-13.06.2012</t>
  </si>
  <si>
    <t>22-29.06.2012</t>
  </si>
  <si>
    <t>Марданова Э.М.</t>
  </si>
  <si>
    <t>09-16.06.2012</t>
  </si>
  <si>
    <t>Куликова А.С.</t>
  </si>
  <si>
    <t>06-12.07.2012</t>
  </si>
  <si>
    <t>нет м/л</t>
  </si>
  <si>
    <t>Состав участников</t>
  </si>
  <si>
    <t>Губанова Т.А., Губанов А.Е., Корнилова К., Дронов М., Шкред М., Краснобородько Я., Бородин П., Козленков А., Вишникина Д., Статьев А., Вахапова А., Юшкова Т., Аюпова Я., Манатин И., Шакиров Д., Носов В., Губанова Д.Е.</t>
  </si>
  <si>
    <t>Акмалов Т., Арзяев С., Арзяева С.,Банщикова М.С., Воробьева Э., Воронов Д., Ворончихин М., Ворончихина Е., Камалетдинова О., Коньков А., Малькова В., Мусорин М., Мусорин Т., Муфтеева А., Самарин А., Самбурский Д., Харисова И.</t>
  </si>
  <si>
    <t>Голенков С.Г., Сорокина В.В., Шишканов С.В., Сорокин А.В., Тимошенко А.А., Дмитриев А.А., Тимофеев А.К., Нестерова Д.В., Учкина Е.С., Воскобойников И.О.</t>
  </si>
  <si>
    <t>Марданова Э.М., Подольный С.С., Бакланова Н.Д., Паникаров С., Вдовушкин Н.Н., Горячкин К.П., Фишер В., Самойлова В.Н., Шабанов П., Пронин А., Трошин В.В.</t>
  </si>
  <si>
    <t>Коваль С.П., Куликова А.С., Завьялова К. Ю., Шияхунов Р.Г., Габдулина З.И., Курбаров Е.А., Белоброва И.Ю., Гайнулин Р.Р., Юдин А.М., Данилов А.С., Магадеев А.М., Сайранова Д.А., Романенко В.Д., Куклова А.А., Жеребина Е.В., Королева О.Б., Куликов А.Е.</t>
  </si>
  <si>
    <t>Состав команды</t>
  </si>
  <si>
    <t>Кузнецов А.В., Зинкевич А.Е., Ибатуллин А.А., Колесова Е.С., Хорева Е.М., Малашев Е.Э., Ковалева В.А., Худышкин Д.С., Геращенко Д.Э., Десятов Е.А.</t>
  </si>
  <si>
    <t>Якунин В.В., Якунина Н.П., Акишев А.А., Алексеев Д.А., Потеряев С.Н., Боброва М.В., Шестернев В.А., Горбунов Ю.М., Антропов С., Бархитдинова А.И.</t>
  </si>
  <si>
    <t>Трушникова В.И., Бесчастнов М.А., Орлова Н., Ветрова П., Любимов Д., Шарафутдинова А., Кабаков А., Колосов И., Конкина Е.</t>
  </si>
  <si>
    <t>Хадыев В.Ф., Швед В.А., Клементьев Д.Ю., Хильченко А.А., Горбачев И.А., Дроздова К.С., Липустин А.А., Чеусова Д.С., Шакамалова О.М., Курицина А.А., Андриевский Е.А., Бабаев Н.В., Первушин В.Д., Пинегина Ю.С.</t>
  </si>
  <si>
    <t>Немудрый М.В., Неклюдов А.А., Зыблев В.С., Павлова А.А., Решетов И.А., Хрусталев П.А.,  Яшкова К.Н., Хитрова А.А., Кузеванова Е.Г., Акулинин В.С., Яресько А.С., Гуркин Н.Н., Анискин В.А., Клушев Р.К., Толкунова С.Н., Котышева Т.А.</t>
  </si>
  <si>
    <t>Скачкова Е.А., Фрумкина Т.В., Забидчук Д.В., Скачков В.Р., Краев А.А., Глебов Д.Е., Лихватских А.К., Жуков А.Д., Колодкина Н.А.</t>
  </si>
  <si>
    <t>Иваненко Д.С., Хасаншина С.Р., Хильченко А.Д., Горшков Д.С., Курицына А.А., Кондратова В.С., Рычкова М.В., Архипов А.В., Богачев В.И., Панкратова М.А., Матюхова А.Д.</t>
  </si>
  <si>
    <t>Осипова А.Б., Васильева Е.В., Вахтеров Я.А., Мухамедьянов Р., Буланов П., Гуртий А., Платонова В., Дуленко Е., Тумасов Е., Рыкалин А., Федорец О., Сухова В., Раев А., Токарев О., Васильева А.В.</t>
  </si>
  <si>
    <t>Швед В.А., Хильченко А., Горбачев И., Липустин А., Андриевских Е., Первушин В., Пинегина Ю., Хадыев В., Власов Д.С.</t>
  </si>
  <si>
    <t>Винокуров Ю.А., Анисимова Н.А., Шумаков М.С., Глебова М.В., Климов М.И., Белов Е.А., Левина А.А., Хайруллин В.Ю., Шаршина Ю.Н., Шаршин Д.Н., Аксенов А.А., Сметанина А.В.</t>
  </si>
  <si>
    <t>Патрушина Л.И., Печенкина И.С., Коснырева К., Минин А., Краева Д., Ровейн А., Солодухин А., Мезенцев Д., Азанова А., Самситдинова А., Кулаков С., Федорова В., Назарова М., Кафеева Л., Набиева Я.</t>
  </si>
  <si>
    <t>Трупина Т.В., Лаврентьева И.С., Тимошевский Г.Г., Гильманов Р.В., Текутьев А., Уточкина Д., Климов Е., Текутьев Д., Уткина А., Карнакова М., Карташева Е., Саримов А., Абдрахманова М., Захарова Е., Кирилов А.</t>
  </si>
  <si>
    <t>Трушникова В.И., Бесчастнов М.А., Ветрова П., Печеркина М., Рамашкина Н., Кабаков А., Бомке В., Хисамудинов Н., Парошин П., Кромм Н., Шарафутдинова А., Орлова Н.</t>
  </si>
  <si>
    <t>%</t>
  </si>
  <si>
    <t>Анисимова Н.А., Винокуров Ю.А., Сметанина А., Хайруллин В., Климов М., Аксенов А., Утарбаев Р., Шаршина Ю., Себко М., Вторушин Д., Платов С., Фильчаков М., Чижова М.</t>
  </si>
  <si>
    <t>Волошин А.Н., Абакумов П.П., Абакумова Н.П., Анвартдинов В.Р., Аникушкин В.А., Ахметов Е.С., Глазков А.В., Казаков Д.И., Чухлов К.А.</t>
  </si>
  <si>
    <t>Губанова Т.А., Губанов А.Е., Малохатко П., Шеляпина Е., Халбаева Э., Рыжкова М., Цыганова В., Цыганова А., Кондрашова А., Насибуллин М., Малохатко К., Халиулин Т., Климов Д., Назаренко А., Назаренко Е., Агеев И., Лядов М.</t>
  </si>
  <si>
    <t>2011-2012 учебный год</t>
  </si>
  <si>
    <t>Дисциплина: маршрут</t>
  </si>
  <si>
    <t>ПРОТОКОЛ РЕЗУЛЬТАТОВ</t>
  </si>
  <si>
    <t>Челябинская область, г.Челябинск</t>
  </si>
  <si>
    <t>Вид программы: маршрут пешеходный, водный 1-3 ст.сл.</t>
  </si>
  <si>
    <t>Ранг 12 баллов.</t>
  </si>
  <si>
    <t xml:space="preserve">Нормы: 2 разряд - 75%,  3 разряд - 45 % </t>
  </si>
  <si>
    <t>Ранг: 8 баллов</t>
  </si>
  <si>
    <t>Место</t>
  </si>
  <si>
    <t>7</t>
  </si>
  <si>
    <t>8</t>
  </si>
  <si>
    <t>4-5</t>
  </si>
  <si>
    <t>Аристов С.Е., Гусева Л.А., Корниенко Г.С., Лихторенко А.С., Невидомая Д.С., Орлова Е.П.,Пономарев В.С., Пономарев Е.С., Поспелова А.В., Файзулин А.Р., Черданцев И.В., Шафиков Р.Д., Шперлинг Н.Е.</t>
  </si>
  <si>
    <t>Пономарев В.С., Гунбина О.В., Гусева Л.А., Корниенко Г.С., Миллер В.И., Наумкин Е.К., Невидомая Д.С., Неручев В.Е., Орлова Е.П., Шперлинг Н.Е.</t>
  </si>
  <si>
    <t>Петренко И.В., Зырянова А., Колесникова П., Осминина В., Наренков А., Тарасюк Я., Поляков А., Никитин Е., Туманова А., Коробейников К., Тевс Н., Мешкова Н., Шишов М., Степанов И.В.</t>
  </si>
  <si>
    <t>Гимранов Р.Р., Уфимцева О.В., Костюкова С.В., Селиванова Е.В., Хохлова Ю.И., Сметанин Д.В., Лысов М.С., Родионов С.А., Боженов В.В., Дринева В.А., Фролов К.С., Уфимцева А.К., Прокушенкова Г.В.</t>
  </si>
  <si>
    <t>Зинкевич А.Е., Кузнецов А.В., Молоткевич И.В., Лосев С.С., Ворончихин А.А., Клевакин Н.А., Ковалева В.А., Худышкин Д.С., Чернов В.В., Черкасов А.И., Малашев Е.Э.</t>
  </si>
  <si>
    <t>Александров Р.А., Бухтоярова Д.В., Бухтоярова М.В., Мещерякова Н.А., Наймушина М.Н., Патрушева Н.А., Садыков И.Р., Садыкова Р.Р., Толмачев М.В., Унщикова О.В., Фаизова Р.В., Шамалова К.С.</t>
  </si>
  <si>
    <t>Наймушин И.А., Решетиловская В.В., Саламатов К.М., Шадрин Н.А., Чужмир К.А., Шиманова О.С.</t>
  </si>
  <si>
    <t>Гильманова Э.Д., Сидорова И.Г., Серебренников П.Н., Иванченко М.В., Выдрина А.В., Ильина С.В., Ахметшин Д.В., Магай А.Ю., Никитин А.Ю., Подборных Е.В.</t>
  </si>
  <si>
    <t>6</t>
  </si>
  <si>
    <t>участие</t>
  </si>
  <si>
    <t>1-юн</t>
  </si>
  <si>
    <t>2-юн</t>
  </si>
  <si>
    <t>3-юн</t>
  </si>
  <si>
    <t>Кол-во участников дети/взр</t>
  </si>
  <si>
    <t>Итого</t>
  </si>
  <si>
    <t>Главный судья</t>
  </si>
  <si>
    <t>Судьи-эксперты:</t>
  </si>
  <si>
    <t>Главный секретарь</t>
  </si>
  <si>
    <t>Садыкова Т.В., СПС</t>
  </si>
  <si>
    <t>Вид программы: маршрут пешеходный, лыжный, горный, спелео 1-2 к.с.</t>
  </si>
  <si>
    <t>Вид программы: маршрут водный 1-2 к.с.</t>
  </si>
  <si>
    <t>к.с.
Факт</t>
  </si>
  <si>
    <t>04-13 июня 2012</t>
  </si>
  <si>
    <t>06-16 июля 2012</t>
  </si>
  <si>
    <t>05-17 июня 2012</t>
  </si>
  <si>
    <t>19-25 июля 2012</t>
  </si>
  <si>
    <t>Столбовский В.К., КМС,СС1К</t>
  </si>
  <si>
    <t>Черных М.А., КМС, СС2К</t>
  </si>
  <si>
    <t>Хрипко С.П., КМС, СС1К</t>
  </si>
  <si>
    <t>Тарасов Ю.Н., КМС, СС1К</t>
  </si>
  <si>
    <t>Лаврентьев С.П., СС1К</t>
  </si>
  <si>
    <t>Выполненный норматив</t>
  </si>
  <si>
    <t>Кол-во уч-в дети/взр</t>
  </si>
  <si>
    <t>Региональная физкультурно-спортивная общественная организация "Федерация спортивного туризма Челябинской области"</t>
  </si>
  <si>
    <t>Министерство по физической культуре, спорту и туризму Челябинской области</t>
  </si>
  <si>
    <t>Первенство Челябинской области среди обучающихся по спортивному туризму в дисциплине «маршруты»</t>
  </si>
  <si>
    <t>ФИО рук. группы (город, район)</t>
  </si>
  <si>
    <t>Средний Урал, р.Чусовая</t>
  </si>
  <si>
    <t>р. Песчаная</t>
  </si>
  <si>
    <t>25 июня - 07 июля 2012</t>
  </si>
  <si>
    <t>03-10 июня 2012</t>
  </si>
  <si>
    <t>01-10 июля 2012</t>
  </si>
  <si>
    <t>05-14 августа 2012</t>
  </si>
  <si>
    <t>17-24 июня 2012</t>
  </si>
  <si>
    <t>15-22 августа 2012</t>
  </si>
  <si>
    <t>Нормы: 2 разряд - 95%;  3 разряд - 57%</t>
  </si>
  <si>
    <t xml:space="preserve">Нормы: 1 юн. - 80%;  2 юн. - 50% </t>
  </si>
  <si>
    <t>ст.сл. факт</t>
  </si>
  <si>
    <t>р. Юрюзань</t>
  </si>
  <si>
    <t>р. Исеть</t>
  </si>
  <si>
    <t>г. Челябинск, МАОУ ДОД ЦДЮТиЭ "Космос"</t>
  </si>
  <si>
    <t>г. Челябинск и Брединский район, МАОУ гимназия № 23 и МОУ Комсомольская СОШ</t>
  </si>
  <si>
    <t>г. Челябинск, МАОУ гимназия № 100</t>
  </si>
  <si>
    <t>г. Челябинск, МБОУ СОШ № 18 и МАОУ ДОД ЦДЮТиЭ "Космос"</t>
  </si>
  <si>
    <t>г.Челябинск, МАОУ ДОД ЦДЮТиЭ "Космос" и МБОУ гимназия № 48</t>
  </si>
  <si>
    <t>г. Снежинск, МБУ "Молодежный центр"</t>
  </si>
  <si>
    <t>г.Нязепетровск, МКУ ДОД "Станция юных натуралистов"</t>
  </si>
  <si>
    <t>г. Челябинск, МБОУ СОШ № 137</t>
  </si>
  <si>
    <t>г. Челябинск, МБОУ СОШ № 86 и МАОУ ДОД ЦДЮТиЭ "Космос"</t>
  </si>
  <si>
    <t>ФИО рук. группы, муниципальное образование, учреждение</t>
  </si>
  <si>
    <t>г. Челябинск, МАОУ лицей № 82</t>
  </si>
  <si>
    <t>г. Челябинск, МБОУ лицей № 88</t>
  </si>
  <si>
    <t>г. Челябинск, МБУ ДОД ЦДЮ Ленинского района</t>
  </si>
  <si>
    <t>г. Челябинск, МАОУ СОШ № 74</t>
  </si>
  <si>
    <t>г. Златоуст, МБОУ ДОД "Дом детского творчества"</t>
  </si>
  <si>
    <t>Пономарев В. С.</t>
  </si>
  <si>
    <t>Столбовский В.К., КМС, СС1К</t>
  </si>
  <si>
    <t>г. Челябинск, МУДОД Центр детский экологический</t>
  </si>
  <si>
    <t>г. Челябинск, МУ ДОД ЦВР "Истоки"</t>
  </si>
  <si>
    <t>г. Челябинск, МАОУ СОШ № 14</t>
  </si>
  <si>
    <t>г. Челябинск, МАОУ СОШ № 78</t>
  </si>
  <si>
    <t>г. Челябинск, МБОУ СОШ № 106</t>
  </si>
  <si>
    <t>г. Озерск, МБОУ ДОД "Дворец творчества детей и молодежи"</t>
  </si>
  <si>
    <t>г. Аша, МКОУ СОШ № 7</t>
  </si>
  <si>
    <t>г. Миньяр, МКОУ ДОД "Станция детского и юношеского туризма и экскурсий"</t>
  </si>
  <si>
    <t>Южный 
Урал</t>
  </si>
</sst>
</file>

<file path=xl/styles.xml><?xml version="1.0" encoding="utf-8"?>
<styleSheet xmlns="http://schemas.openxmlformats.org/spreadsheetml/2006/main">
  <numFmts count="2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31">
    <font>
      <sz val="10"/>
      <name val="Arial"/>
      <family val="0"/>
    </font>
    <font>
      <sz val="10"/>
      <name val="Times New Roman"/>
      <family val="1"/>
    </font>
    <font>
      <b/>
      <sz val="12"/>
      <name val="Times New Roman"/>
      <family val="1"/>
    </font>
    <font>
      <sz val="12"/>
      <name val="Times New Roman"/>
      <family val="1"/>
    </font>
    <font>
      <sz val="8"/>
      <name val="Times New Roman"/>
      <family val="1"/>
    </font>
    <font>
      <sz val="8"/>
      <name val="Arial"/>
      <family val="0"/>
    </font>
    <font>
      <sz val="7"/>
      <name val="Times New Roman"/>
      <family val="1"/>
    </font>
    <font>
      <b/>
      <sz val="14"/>
      <name val="Times New Roman"/>
      <family val="1"/>
    </font>
    <font>
      <b/>
      <sz val="16"/>
      <name val="Times New Roman"/>
      <family val="1"/>
    </font>
    <font>
      <b/>
      <sz val="10"/>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9"/>
      <name val="Times New Roman"/>
      <family val="1"/>
    </font>
    <font>
      <b/>
      <sz val="11"/>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style="medium"/>
      <top style="thin"/>
      <bottom style="medium"/>
    </border>
    <border>
      <left style="medium"/>
      <right style="medium"/>
      <top>
        <color indexed="63"/>
      </top>
      <bottom style="thin"/>
    </border>
    <border>
      <left style="medium"/>
      <right style="medium"/>
      <top style="thin"/>
      <bottom style="thin"/>
    </border>
    <border>
      <left style="medium"/>
      <right>
        <color indexed="63"/>
      </right>
      <top style="thin"/>
      <bottom style="thin"/>
    </border>
    <border>
      <left style="medium"/>
      <right>
        <color indexed="63"/>
      </right>
      <top style="medium"/>
      <bottom style="thin"/>
    </border>
    <border>
      <left style="medium"/>
      <right>
        <color indexed="63"/>
      </right>
      <top style="thin"/>
      <bottom style="medium"/>
    </border>
    <border>
      <left>
        <color indexed="63"/>
      </left>
      <right>
        <color indexed="63"/>
      </right>
      <top>
        <color indexed="63"/>
      </top>
      <bottom style="medium"/>
    </border>
    <border>
      <left style="medium"/>
      <right style="medium"/>
      <top style="medium"/>
      <bottom style="thin"/>
    </border>
    <border>
      <left style="medium"/>
      <right style="thin"/>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thin"/>
      <right>
        <color indexed="63"/>
      </right>
      <top style="thin"/>
      <bottom style="medium"/>
    </border>
    <border>
      <left>
        <color indexed="63"/>
      </left>
      <right style="medium"/>
      <top style="medium"/>
      <bottom style="thin"/>
    </border>
    <border>
      <left>
        <color indexed="63"/>
      </left>
      <right style="medium"/>
      <top style="thin"/>
      <bottom style="medium"/>
    </border>
    <border>
      <left>
        <color indexed="63"/>
      </left>
      <right>
        <color indexed="63"/>
      </right>
      <top style="thin"/>
      <bottom>
        <color indexed="63"/>
      </bottom>
    </border>
    <border>
      <left style="thin"/>
      <right style="medium"/>
      <top style="thin"/>
      <bottom style="thin"/>
    </border>
    <border>
      <left style="thin"/>
      <right style="thin"/>
      <top style="thin"/>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cellStyleXfs>
  <cellXfs count="240">
    <xf numFmtId="0" fontId="0" fillId="0" borderId="0" xfId="0" applyAlignment="1">
      <alignment/>
    </xf>
    <xf numFmtId="0" fontId="2" fillId="0" borderId="0" xfId="0" applyFont="1" applyAlignment="1">
      <alignment horizontal="left"/>
    </xf>
    <xf numFmtId="0" fontId="8" fillId="0" borderId="0" xfId="0" applyFont="1" applyAlignment="1">
      <alignment/>
    </xf>
    <xf numFmtId="0" fontId="3" fillId="0" borderId="0" xfId="0" applyFont="1" applyFill="1" applyBorder="1" applyAlignment="1">
      <alignment vertical="top" wrapText="1"/>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0" xfId="0" applyFont="1" applyAlignment="1">
      <alignment/>
    </xf>
    <xf numFmtId="0" fontId="1" fillId="0" borderId="0" xfId="0" applyFont="1" applyAlignment="1">
      <alignment horizontal="center"/>
    </xf>
    <xf numFmtId="1" fontId="1" fillId="0" borderId="0" xfId="0" applyNumberFormat="1" applyFont="1" applyAlignment="1">
      <alignment/>
    </xf>
    <xf numFmtId="0" fontId="1" fillId="0" borderId="0" xfId="0" applyFont="1" applyBorder="1" applyAlignment="1">
      <alignment/>
    </xf>
    <xf numFmtId="0" fontId="4" fillId="0" borderId="0" xfId="0" applyFont="1" applyAlignment="1">
      <alignment/>
    </xf>
    <xf numFmtId="0" fontId="3" fillId="0" borderId="0" xfId="0" applyFont="1" applyAlignment="1">
      <alignment/>
    </xf>
    <xf numFmtId="0" fontId="3" fillId="0" borderId="0" xfId="0" applyFont="1" applyBorder="1" applyAlignment="1">
      <alignment/>
    </xf>
    <xf numFmtId="1" fontId="3" fillId="0" borderId="0" xfId="0" applyNumberFormat="1" applyFont="1" applyAlignment="1">
      <alignment/>
    </xf>
    <xf numFmtId="0" fontId="4" fillId="0" borderId="12"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3"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4" xfId="0" applyFont="1" applyBorder="1" applyAlignment="1">
      <alignment horizontal="center" vertical="center" wrapText="1"/>
    </xf>
    <xf numFmtId="0" fontId="29"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0" xfId="0" applyFont="1" applyFill="1" applyAlignment="1">
      <alignment/>
    </xf>
    <xf numFmtId="0" fontId="1" fillId="0" borderId="0" xfId="0" applyFont="1" applyFill="1" applyAlignment="1">
      <alignment horizontal="right"/>
    </xf>
    <xf numFmtId="0" fontId="1" fillId="0" borderId="0" xfId="0" applyFont="1" applyFill="1" applyBorder="1" applyAlignment="1">
      <alignment/>
    </xf>
    <xf numFmtId="0" fontId="1" fillId="0" borderId="0" xfId="0" applyFont="1" applyBorder="1" applyAlignment="1">
      <alignment horizontal="center" vertical="center" wrapText="1"/>
    </xf>
    <xf numFmtId="0" fontId="30" fillId="0" borderId="0" xfId="0" applyFont="1" applyAlignment="1">
      <alignment/>
    </xf>
    <xf numFmtId="0" fontId="28" fillId="0" borderId="0" xfId="0" applyFont="1" applyAlignment="1">
      <alignment/>
    </xf>
    <xf numFmtId="0" fontId="28" fillId="0" borderId="0" xfId="0" applyFont="1" applyBorder="1" applyAlignment="1">
      <alignment/>
    </xf>
    <xf numFmtId="1" fontId="28" fillId="0" borderId="0" xfId="0" applyNumberFormat="1" applyFont="1" applyBorder="1" applyAlignment="1">
      <alignment/>
    </xf>
    <xf numFmtId="1" fontId="28" fillId="0" borderId="0" xfId="0" applyNumberFormat="1" applyFont="1" applyAlignment="1">
      <alignment/>
    </xf>
    <xf numFmtId="0" fontId="3" fillId="0" borderId="16" xfId="0" applyFont="1" applyFill="1" applyBorder="1" applyAlignment="1">
      <alignment vertical="top"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0" xfId="0" applyFont="1" applyAlignment="1">
      <alignment/>
    </xf>
    <xf numFmtId="0" fontId="7" fillId="0" borderId="0" xfId="0" applyFont="1" applyAlignment="1">
      <alignment vertical="center" wrapText="1"/>
    </xf>
    <xf numFmtId="0" fontId="7" fillId="0" borderId="0" xfId="0" applyFont="1" applyAlignment="1">
      <alignment/>
    </xf>
    <xf numFmtId="1" fontId="1" fillId="0" borderId="0" xfId="0" applyNumberFormat="1" applyFont="1" applyFill="1" applyAlignment="1">
      <alignment/>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1" fillId="0" borderId="20" xfId="0" applyFont="1" applyBorder="1" applyAlignment="1">
      <alignment horizontal="center" vertical="center" wrapText="1"/>
    </xf>
    <xf numFmtId="49" fontId="1" fillId="0" borderId="17" xfId="0" applyNumberFormat="1" applyFont="1" applyBorder="1" applyAlignment="1">
      <alignment horizontal="center" vertical="center" wrapText="1"/>
    </xf>
    <xf numFmtId="0" fontId="4" fillId="0" borderId="18" xfId="0" applyFont="1" applyBorder="1" applyAlignment="1">
      <alignment horizontal="center" vertical="center" textRotation="90" wrapText="1"/>
    </xf>
    <xf numFmtId="0" fontId="4" fillId="0" borderId="10" xfId="0" applyFont="1" applyBorder="1" applyAlignment="1">
      <alignment horizontal="center" vertical="center" textRotation="90" wrapText="1"/>
    </xf>
    <xf numFmtId="0" fontId="4" fillId="0" borderId="13" xfId="0" applyFont="1" applyBorder="1" applyAlignment="1">
      <alignment horizontal="center" vertical="center" textRotation="90" wrapText="1"/>
    </xf>
    <xf numFmtId="0" fontId="4" fillId="0" borderId="21" xfId="0" applyFont="1" applyBorder="1" applyAlignment="1">
      <alignment horizontal="center" vertical="center" textRotation="90"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wrapText="1"/>
    </xf>
    <xf numFmtId="49" fontId="2" fillId="0" borderId="18" xfId="0" applyNumberFormat="1" applyFont="1" applyBorder="1" applyAlignment="1">
      <alignment horizontal="center" vertical="center" wrapText="1"/>
    </xf>
    <xf numFmtId="49" fontId="1" fillId="0" borderId="19" xfId="0" applyNumberFormat="1" applyFont="1" applyBorder="1" applyAlignment="1">
      <alignment horizontal="center" vertical="center" wrapText="1"/>
    </xf>
    <xf numFmtId="1" fontId="1" fillId="0" borderId="23"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1" fillId="0" borderId="19" xfId="0" applyFont="1" applyBorder="1" applyAlignment="1">
      <alignment horizontal="center" vertical="center" textRotation="90" wrapText="1"/>
    </xf>
    <xf numFmtId="0" fontId="1" fillId="0" borderId="17" xfId="0" applyFont="1" applyBorder="1" applyAlignment="1">
      <alignment horizontal="center" vertical="center" textRotation="90" wrapText="1"/>
    </xf>
    <xf numFmtId="1" fontId="1" fillId="0" borderId="24" xfId="0" applyNumberFormat="1" applyFont="1" applyBorder="1" applyAlignment="1">
      <alignment horizontal="center" vertical="center" textRotation="90" wrapText="1"/>
    </xf>
    <xf numFmtId="1" fontId="1" fillId="0" borderId="23" xfId="0" applyNumberFormat="1" applyFont="1" applyBorder="1" applyAlignment="1">
      <alignment horizontal="center" vertical="center" textRotation="90" wrapText="1"/>
    </xf>
    <xf numFmtId="1" fontId="1" fillId="0" borderId="25" xfId="0" applyNumberFormat="1"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1" fillId="0" borderId="26" xfId="0" applyFont="1" applyBorder="1" applyAlignment="1">
      <alignment horizontal="center" vertical="center" wrapText="1"/>
    </xf>
    <xf numFmtId="0" fontId="9" fillId="0" borderId="15" xfId="0" applyFont="1" applyBorder="1" applyAlignment="1">
      <alignment horizontal="center" vertical="center" wrapText="1"/>
    </xf>
    <xf numFmtId="0" fontId="4" fillId="0" borderId="27" xfId="0" applyFont="1" applyBorder="1" applyAlignment="1">
      <alignment horizontal="center" vertical="center" textRotation="90" wrapText="1"/>
    </xf>
    <xf numFmtId="0" fontId="4" fillId="0" borderId="22" xfId="0" applyFont="1" applyBorder="1" applyAlignment="1">
      <alignment horizontal="center" vertical="center" textRotation="90" wrapText="1"/>
    </xf>
    <xf numFmtId="0" fontId="28" fillId="0" borderId="18" xfId="0" applyFont="1" applyBorder="1" applyAlignment="1">
      <alignment horizontal="center" vertical="center" wrapText="1"/>
    </xf>
    <xf numFmtId="0" fontId="28" fillId="0" borderId="16" xfId="0" applyFont="1" applyBorder="1" applyAlignment="1">
      <alignment horizontal="center" vertical="center" wrapText="1"/>
    </xf>
    <xf numFmtId="0" fontId="28" fillId="0" borderId="17" xfId="0" applyFont="1" applyBorder="1" applyAlignment="1">
      <alignment horizontal="center" vertical="center" wrapText="1"/>
    </xf>
    <xf numFmtId="0" fontId="28" fillId="0" borderId="2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7"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4" fillId="0" borderId="11" xfId="0" applyFont="1" applyBorder="1" applyAlignment="1">
      <alignment horizontal="center" vertical="center" textRotation="90" wrapText="1"/>
    </xf>
    <xf numFmtId="0" fontId="1" fillId="0" borderId="27"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0" xfId="0" applyFont="1" applyBorder="1" applyAlignment="1">
      <alignment vertical="top"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4" fillId="0" borderId="27"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39" xfId="0" applyFont="1" applyBorder="1" applyAlignment="1">
      <alignment horizontal="center" vertical="center" wrapText="1"/>
    </xf>
    <xf numFmtId="2" fontId="2" fillId="0" borderId="22" xfId="0" applyNumberFormat="1" applyFont="1" applyBorder="1" applyAlignment="1">
      <alignment horizontal="center" vertical="center" wrapText="1"/>
    </xf>
    <xf numFmtId="0" fontId="1" fillId="0" borderId="15" xfId="0" applyFont="1" applyBorder="1" applyAlignment="1">
      <alignment horizontal="center" vertical="center" textRotation="90" wrapText="1"/>
    </xf>
    <xf numFmtId="0" fontId="1" fillId="0" borderId="14" xfId="0" applyFont="1" applyBorder="1" applyAlignment="1">
      <alignment horizontal="center" vertical="center" textRotation="90" wrapText="1"/>
    </xf>
    <xf numFmtId="0" fontId="1" fillId="0" borderId="12" xfId="0" applyFont="1" applyBorder="1" applyAlignment="1">
      <alignment horizontal="center" vertical="center" textRotation="90" wrapText="1"/>
    </xf>
    <xf numFmtId="0" fontId="1" fillId="0" borderId="13"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4" fillId="0" borderId="4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6" xfId="0" applyFont="1" applyBorder="1" applyAlignment="1">
      <alignment horizontal="center" vertical="center" wrapText="1"/>
    </xf>
    <xf numFmtId="2" fontId="2" fillId="0" borderId="20" xfId="0" applyNumberFormat="1" applyFont="1" applyBorder="1" applyAlignment="1">
      <alignment horizontal="center" vertical="center" wrapText="1"/>
    </xf>
    <xf numFmtId="0" fontId="1" fillId="0" borderId="11" xfId="0" applyFont="1" applyBorder="1" applyAlignment="1">
      <alignment horizontal="left" vertical="center" wrapText="1"/>
    </xf>
    <xf numFmtId="0" fontId="8" fillId="0" borderId="0" xfId="0" applyFont="1" applyAlignment="1">
      <alignment horizontal="center"/>
    </xf>
    <xf numFmtId="0" fontId="3" fillId="0" borderId="0" xfId="0" applyFont="1" applyAlignment="1">
      <alignment horizontal="center"/>
    </xf>
    <xf numFmtId="0" fontId="7" fillId="0" borderId="0" xfId="0" applyFont="1" applyAlignment="1">
      <alignment horizontal="center" vertical="center" wrapText="1"/>
    </xf>
    <xf numFmtId="0" fontId="7" fillId="0" borderId="0" xfId="0" applyFont="1" applyAlignment="1">
      <alignment horizontal="center"/>
    </xf>
    <xf numFmtId="0" fontId="1" fillId="0" borderId="41" xfId="0" applyFont="1" applyBorder="1" applyAlignment="1">
      <alignment horizontal="center" vertical="center" wrapText="1"/>
    </xf>
    <xf numFmtId="2" fontId="3" fillId="0" borderId="18"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0" fontId="3" fillId="0" borderId="17" xfId="0" applyFont="1" applyBorder="1" applyAlignment="1">
      <alignment horizontal="center" vertical="center" wrapText="1"/>
    </xf>
    <xf numFmtId="1" fontId="3" fillId="0" borderId="42" xfId="0" applyNumberFormat="1" applyFont="1" applyBorder="1" applyAlignment="1">
      <alignment horizontal="center" vertical="center" wrapText="1"/>
    </xf>
    <xf numFmtId="1" fontId="3" fillId="0" borderId="34" xfId="0" applyNumberFormat="1" applyFont="1" applyBorder="1" applyAlignment="1">
      <alignment horizontal="center" vertical="center" wrapText="1"/>
    </xf>
    <xf numFmtId="49" fontId="2" fillId="0" borderId="43" xfId="0" applyNumberFormat="1" applyFont="1" applyBorder="1" applyAlignment="1">
      <alignment horizontal="center" vertical="center" wrapText="1"/>
    </xf>
    <xf numFmtId="0" fontId="9" fillId="0" borderId="44" xfId="0" applyFont="1" applyBorder="1" applyAlignment="1">
      <alignment horizontal="center" vertical="center" wrapText="1"/>
    </xf>
    <xf numFmtId="1" fontId="3" fillId="0" borderId="45"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0" fontId="10" fillId="0" borderId="47"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8"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50" xfId="0" applyFont="1" applyBorder="1" applyAlignment="1">
      <alignment horizontal="center" vertical="center" wrapText="1"/>
    </xf>
    <xf numFmtId="0" fontId="1" fillId="0" borderId="18" xfId="0" applyFont="1" applyBorder="1" applyAlignment="1">
      <alignment horizontal="center" vertical="center" textRotation="90" wrapText="1"/>
    </xf>
    <xf numFmtId="0" fontId="3" fillId="0" borderId="46" xfId="0" applyFont="1" applyBorder="1" applyAlignment="1">
      <alignment horizontal="center" vertical="center" wrapText="1"/>
    </xf>
    <xf numFmtId="0" fontId="3" fillId="0" borderId="42" xfId="0" applyFont="1" applyBorder="1" applyAlignment="1">
      <alignment horizontal="center" vertical="center" wrapText="1"/>
    </xf>
    <xf numFmtId="0" fontId="9" fillId="0" borderId="51" xfId="0" applyFont="1" applyBorder="1" applyAlignment="1">
      <alignment horizontal="center" vertical="center" textRotation="90" wrapText="1"/>
    </xf>
    <xf numFmtId="0" fontId="9" fillId="0" borderId="52" xfId="0" applyFont="1" applyBorder="1" applyAlignment="1">
      <alignment horizontal="center" vertical="center" textRotation="90" wrapText="1"/>
    </xf>
    <xf numFmtId="0" fontId="9" fillId="0" borderId="53" xfId="0" applyFont="1" applyBorder="1" applyAlignment="1">
      <alignment horizontal="center" vertical="center" textRotation="90" wrapText="1"/>
    </xf>
    <xf numFmtId="0" fontId="9" fillId="0" borderId="54"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56"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56" xfId="0" applyFont="1" applyBorder="1" applyAlignment="1">
      <alignment horizontal="center" vertical="center" wrapText="1"/>
    </xf>
    <xf numFmtId="2" fontId="1" fillId="0" borderId="18" xfId="0" applyNumberFormat="1" applyFont="1" applyBorder="1" applyAlignment="1">
      <alignment horizontal="center" vertical="center" wrapText="1"/>
    </xf>
    <xf numFmtId="2" fontId="1" fillId="0" borderId="16" xfId="0" applyNumberFormat="1" applyFont="1" applyBorder="1" applyAlignment="1">
      <alignment horizontal="center" vertical="center" wrapText="1"/>
    </xf>
    <xf numFmtId="2" fontId="1" fillId="0" borderId="15" xfId="0" applyNumberFormat="1" applyFont="1" applyBorder="1" applyAlignment="1">
      <alignment horizontal="center" vertical="center" wrapText="1"/>
    </xf>
    <xf numFmtId="2" fontId="1" fillId="0" borderId="19"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0" fontId="1" fillId="0" borderId="27"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30" fillId="0" borderId="57" xfId="0" applyFont="1" applyBorder="1" applyAlignment="1">
      <alignment horizontal="center" vertical="center" wrapText="1"/>
    </xf>
    <xf numFmtId="0" fontId="30" fillId="0" borderId="16" xfId="0" applyFont="1" applyBorder="1" applyAlignment="1">
      <alignment horizontal="center" vertical="center" wrapText="1"/>
    </xf>
    <xf numFmtId="0" fontId="30" fillId="0" borderId="58" xfId="0" applyFont="1" applyBorder="1" applyAlignment="1">
      <alignment horizontal="center" vertical="center" wrapText="1"/>
    </xf>
    <xf numFmtId="0" fontId="30" fillId="0" borderId="59" xfId="0" applyFont="1" applyBorder="1" applyAlignment="1">
      <alignment horizontal="center" vertical="center" wrapText="1"/>
    </xf>
    <xf numFmtId="0" fontId="30" fillId="0" borderId="60" xfId="0" applyFont="1" applyBorder="1" applyAlignment="1">
      <alignment horizontal="center" vertical="center" wrapText="1"/>
    </xf>
    <xf numFmtId="0" fontId="30" fillId="0" borderId="61" xfId="0" applyFont="1" applyBorder="1" applyAlignment="1">
      <alignment horizontal="center" vertical="center" wrapText="1"/>
    </xf>
    <xf numFmtId="2" fontId="3" fillId="0" borderId="19"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3" fillId="0" borderId="0" xfId="0" applyFont="1" applyBorder="1" applyAlignment="1">
      <alignment vertical="top" wrapText="1"/>
    </xf>
    <xf numFmtId="1" fontId="3" fillId="0" borderId="0" xfId="0" applyNumberFormat="1" applyFont="1" applyBorder="1" applyAlignment="1">
      <alignment wrapText="1"/>
    </xf>
    <xf numFmtId="0" fontId="9" fillId="0" borderId="53" xfId="0" applyFont="1" applyBorder="1" applyAlignment="1">
      <alignment horizontal="center" vertical="center" wrapText="1"/>
    </xf>
    <xf numFmtId="1" fontId="28" fillId="0" borderId="0" xfId="0" applyNumberFormat="1" applyFont="1" applyBorder="1" applyAlignment="1">
      <alignment wrapText="1"/>
    </xf>
    <xf numFmtId="0" fontId="28" fillId="0" borderId="0" xfId="0" applyFont="1" applyBorder="1" applyAlignment="1">
      <alignment vertical="top" wrapText="1"/>
    </xf>
    <xf numFmtId="0" fontId="4" fillId="0" borderId="42" xfId="0" applyFont="1" applyFill="1" applyBorder="1" applyAlignment="1">
      <alignment horizontal="center" vertical="center" wrapText="1"/>
    </xf>
    <xf numFmtId="0" fontId="1" fillId="0" borderId="42" xfId="0" applyFont="1" applyBorder="1" applyAlignment="1">
      <alignment horizontal="center" vertical="center" wrapText="1"/>
    </xf>
    <xf numFmtId="0" fontId="1" fillId="0" borderId="27" xfId="0" applyFont="1" applyFill="1" applyBorder="1" applyAlignment="1">
      <alignment horizontal="center" vertical="center" wrapText="1"/>
    </xf>
    <xf numFmtId="2" fontId="2" fillId="0" borderId="27" xfId="0" applyNumberFormat="1" applyFont="1" applyFill="1" applyBorder="1" applyAlignment="1">
      <alignment horizontal="center" vertical="center" textRotation="90" wrapText="1"/>
    </xf>
    <xf numFmtId="0" fontId="1" fillId="0" borderId="20" xfId="0" applyFont="1" applyBorder="1" applyAlignment="1">
      <alignment horizontal="center" vertical="center" textRotation="90" wrapText="1"/>
    </xf>
    <xf numFmtId="1" fontId="3" fillId="0" borderId="10" xfId="0" applyNumberFormat="1" applyFont="1" applyFill="1" applyBorder="1" applyAlignment="1">
      <alignment horizontal="center" vertical="center" wrapText="1"/>
    </xf>
    <xf numFmtId="1" fontId="1" fillId="0" borderId="11" xfId="0" applyNumberFormat="1" applyFont="1" applyBorder="1" applyAlignment="1">
      <alignment horizontal="center" vertical="center" wrapText="1"/>
    </xf>
    <xf numFmtId="2" fontId="9" fillId="0" borderId="18" xfId="0" applyNumberFormat="1" applyFont="1" applyFill="1" applyBorder="1" applyAlignment="1">
      <alignment horizontal="center" vertical="center" wrapText="1"/>
    </xf>
    <xf numFmtId="2" fontId="9" fillId="0" borderId="16" xfId="0" applyNumberFormat="1" applyFont="1" applyFill="1" applyBorder="1" applyAlignment="1">
      <alignment horizontal="center" vertical="center" wrapText="1"/>
    </xf>
    <xf numFmtId="2" fontId="9" fillId="0" borderId="15" xfId="0" applyNumberFormat="1" applyFont="1" applyFill="1" applyBorder="1" applyAlignment="1">
      <alignment horizontal="center" vertical="center" wrapText="1"/>
    </xf>
    <xf numFmtId="49" fontId="2" fillId="0" borderId="27" xfId="0" applyNumberFormat="1" applyFont="1" applyFill="1" applyBorder="1" applyAlignment="1">
      <alignment horizontal="center" vertical="center" wrapText="1"/>
    </xf>
    <xf numFmtId="49" fontId="1" fillId="0" borderId="20" xfId="0" applyNumberFormat="1" applyFont="1" applyBorder="1" applyAlignment="1">
      <alignment horizontal="center" vertical="center" wrapText="1"/>
    </xf>
    <xf numFmtId="0" fontId="9" fillId="0" borderId="18"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6" fillId="0" borderId="10" xfId="0" applyFont="1" applyFill="1" applyBorder="1" applyAlignment="1">
      <alignment horizontal="center" vertical="center" textRotation="90" wrapText="1"/>
    </xf>
    <xf numFmtId="0" fontId="6"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1" fontId="3" fillId="0" borderId="27" xfId="0" applyNumberFormat="1" applyFont="1" applyFill="1" applyBorder="1" applyAlignment="1">
      <alignment horizontal="center" vertical="center" wrapText="1"/>
    </xf>
    <xf numFmtId="1" fontId="1" fillId="0" borderId="20" xfId="0" applyNumberFormat="1" applyFont="1" applyBorder="1" applyAlignment="1">
      <alignment horizontal="center" vertical="center" wrapText="1"/>
    </xf>
    <xf numFmtId="1" fontId="1" fillId="0" borderId="20" xfId="0" applyNumberFormat="1"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0" xfId="0" applyFont="1" applyFill="1" applyBorder="1" applyAlignment="1">
      <alignment horizontal="center" vertical="center" textRotation="90" wrapText="1"/>
    </xf>
    <xf numFmtId="0" fontId="1" fillId="0" borderId="13" xfId="0" applyFont="1" applyFill="1" applyBorder="1" applyAlignment="1">
      <alignment horizontal="center" vertical="center" textRotation="90" wrapText="1"/>
    </xf>
    <xf numFmtId="0" fontId="1" fillId="0" borderId="11" xfId="0" applyFont="1" applyFill="1" applyBorder="1" applyAlignment="1">
      <alignment horizontal="center" vertical="center" textRotation="90" wrapText="1"/>
    </xf>
    <xf numFmtId="0" fontId="1" fillId="0" borderId="22"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0" xfId="0"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7"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20" xfId="0" applyFont="1" applyFill="1" applyBorder="1" applyAlignment="1">
      <alignment horizontal="center" vertical="center" textRotation="90" wrapText="1"/>
    </xf>
    <xf numFmtId="0" fontId="28" fillId="0" borderId="18"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26" xfId="0" applyFont="1" applyFill="1" applyBorder="1" applyAlignment="1">
      <alignment horizontal="center" vertical="center" wrapText="1"/>
    </xf>
    <xf numFmtId="2" fontId="2" fillId="0" borderId="19" xfId="0" applyNumberFormat="1" applyFont="1" applyFill="1" applyBorder="1" applyAlignment="1">
      <alignment horizontal="center" vertical="center" wrapText="1"/>
    </xf>
    <xf numFmtId="0" fontId="6" fillId="0" borderId="15" xfId="0" applyFont="1" applyFill="1" applyBorder="1" applyAlignment="1">
      <alignment horizontal="left" vertical="center" wrapText="1"/>
    </xf>
    <xf numFmtId="0" fontId="6" fillId="0" borderId="12" xfId="0" applyFont="1" applyBorder="1" applyAlignment="1">
      <alignment horizontal="left" vertical="center" wrapText="1"/>
    </xf>
    <xf numFmtId="1" fontId="3" fillId="0" borderId="0" xfId="0" applyNumberFormat="1" applyFont="1" applyFill="1" applyBorder="1" applyAlignment="1">
      <alignment wrapText="1"/>
    </xf>
    <xf numFmtId="0" fontId="4" fillId="0" borderId="13" xfId="0" applyFont="1" applyFill="1" applyBorder="1" applyAlignment="1">
      <alignment horizontal="center" vertical="center" wrapText="1"/>
    </xf>
    <xf numFmtId="1" fontId="1" fillId="0" borderId="27" xfId="0" applyNumberFormat="1" applyFont="1" applyBorder="1" applyAlignment="1">
      <alignment horizontal="center" vertical="center" textRotation="90" wrapText="1"/>
    </xf>
    <xf numFmtId="1" fontId="1" fillId="0" borderId="22" xfId="0" applyNumberFormat="1" applyFont="1" applyBorder="1" applyAlignment="1">
      <alignment horizontal="center" vertical="center" textRotation="90" wrapText="1"/>
    </xf>
    <xf numFmtId="1" fontId="1" fillId="0" borderId="20" xfId="0" applyNumberFormat="1"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42"/>
  <sheetViews>
    <sheetView zoomScalePageLayoutView="0" workbookViewId="0" topLeftCell="A16">
      <selection activeCell="J14" sqref="J14:M15"/>
    </sheetView>
  </sheetViews>
  <sheetFormatPr defaultColWidth="9.140625" defaultRowHeight="12.75"/>
  <cols>
    <col min="1" max="1" width="2.8515625" style="11" customWidth="1"/>
    <col min="2" max="2" width="16.57421875" style="7" customWidth="1"/>
    <col min="3" max="3" width="9.00390625" style="7" customWidth="1"/>
    <col min="4" max="4" width="4.421875" style="7" customWidth="1"/>
    <col min="5" max="5" width="5.7109375" style="7" customWidth="1"/>
    <col min="6" max="6" width="22.8515625" style="7" customWidth="1"/>
    <col min="7" max="7" width="4.421875" style="7" customWidth="1"/>
    <col min="8" max="8" width="4.8515625" style="7" customWidth="1"/>
    <col min="9" max="9" width="5.8515625" style="7" customWidth="1"/>
    <col min="10" max="10" width="3.421875" style="7" customWidth="1"/>
    <col min="11" max="12" width="2.57421875" style="7" customWidth="1"/>
    <col min="13" max="13" width="1.28515625" style="7" hidden="1" customWidth="1"/>
    <col min="14" max="14" width="3.28125" style="7" customWidth="1"/>
    <col min="15" max="15" width="2.421875" style="7" customWidth="1"/>
    <col min="16" max="16" width="1.28515625" style="7" customWidth="1"/>
    <col min="17" max="17" width="3.140625" style="7" hidden="1" customWidth="1"/>
    <col min="18" max="18" width="3.140625" style="7" customWidth="1"/>
    <col min="19" max="19" width="2.8515625" style="7" customWidth="1"/>
    <col min="20" max="20" width="3.140625" style="7" customWidth="1"/>
    <col min="21" max="21" width="1.28515625" style="7" customWidth="1"/>
    <col min="22" max="22" width="3.00390625" style="7" customWidth="1"/>
    <col min="23" max="23" width="3.140625" style="7" customWidth="1"/>
    <col min="24" max="24" width="0.71875" style="7" customWidth="1"/>
    <col min="25" max="25" width="0.85546875" style="7" customWidth="1"/>
    <col min="26" max="26" width="2.140625" style="7" customWidth="1"/>
    <col min="27" max="27" width="3.140625" style="7" customWidth="1"/>
    <col min="28" max="28" width="2.28125" style="7" customWidth="1"/>
    <col min="29" max="29" width="1.28515625" style="7" customWidth="1"/>
    <col min="30" max="30" width="6.421875" style="7" customWidth="1"/>
    <col min="31" max="31" width="4.140625" style="7" customWidth="1"/>
    <col min="32" max="32" width="4.421875" style="9" customWidth="1"/>
    <col min="33" max="33" width="4.8515625" style="7" customWidth="1"/>
    <col min="34" max="16384" width="9.140625" style="7" customWidth="1"/>
  </cols>
  <sheetData>
    <row r="1" spans="1:33" ht="15.75">
      <c r="A1" s="122" t="s">
        <v>149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122"/>
      <c r="AD1" s="122"/>
      <c r="AE1" s="122"/>
      <c r="AF1" s="122"/>
      <c r="AG1" s="122"/>
    </row>
    <row r="2" spans="1:32" ht="12.75" customHeight="1">
      <c r="A2" s="122" t="s">
        <v>148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row>
    <row r="3" spans="1:33" ht="21" customHeight="1">
      <c r="A3" s="123" t="s">
        <v>150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row>
    <row r="4" spans="1:33" ht="18" customHeight="1">
      <c r="A4" s="124" t="s">
        <v>103</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124"/>
      <c r="AE4" s="124"/>
      <c r="AF4" s="124"/>
      <c r="AG4" s="124"/>
    </row>
    <row r="5" spans="2:8" ht="15.75">
      <c r="B5" s="1" t="s">
        <v>104</v>
      </c>
      <c r="F5" s="1" t="s">
        <v>134</v>
      </c>
      <c r="H5" s="10"/>
    </row>
    <row r="6" spans="1:33" ht="21" customHeight="1">
      <c r="A6" s="121" t="s">
        <v>105</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row>
    <row r="7" spans="1:32" s="12" customFormat="1" ht="16.5" thickBot="1">
      <c r="A7" s="12" t="s">
        <v>106</v>
      </c>
      <c r="B7" s="1"/>
      <c r="G7" s="12" t="s">
        <v>108</v>
      </c>
      <c r="H7" s="13"/>
      <c r="J7" s="12" t="s">
        <v>109</v>
      </c>
      <c r="AF7" s="14"/>
    </row>
    <row r="8" spans="1:33" ht="12.75" customHeight="1">
      <c r="A8" s="46" t="s">
        <v>1</v>
      </c>
      <c r="B8" s="99" t="s">
        <v>174</v>
      </c>
      <c r="C8" s="99" t="s">
        <v>3</v>
      </c>
      <c r="D8" s="53" t="s">
        <v>147</v>
      </c>
      <c r="E8" s="54"/>
      <c r="F8" s="51" t="s">
        <v>85</v>
      </c>
      <c r="G8" s="100" t="s">
        <v>4</v>
      </c>
      <c r="H8" s="116" t="s">
        <v>136</v>
      </c>
      <c r="I8" s="110" t="s">
        <v>5</v>
      </c>
      <c r="J8" s="76" t="s">
        <v>0</v>
      </c>
      <c r="K8" s="77"/>
      <c r="L8" s="77"/>
      <c r="M8" s="77"/>
      <c r="N8" s="77"/>
      <c r="O8" s="77"/>
      <c r="P8" s="77"/>
      <c r="Q8" s="77"/>
      <c r="R8" s="77"/>
      <c r="S8" s="77"/>
      <c r="T8" s="77"/>
      <c r="U8" s="77"/>
      <c r="V8" s="77"/>
      <c r="W8" s="77"/>
      <c r="X8" s="77"/>
      <c r="Y8" s="77"/>
      <c r="Z8" s="77"/>
      <c r="AA8" s="77"/>
      <c r="AB8" s="77"/>
      <c r="AC8" s="77"/>
      <c r="AD8" s="74" t="s">
        <v>49</v>
      </c>
      <c r="AE8" s="45" t="s">
        <v>111</v>
      </c>
      <c r="AF8" s="67" t="s">
        <v>99</v>
      </c>
      <c r="AG8" s="46" t="s">
        <v>146</v>
      </c>
    </row>
    <row r="9" spans="1:33" ht="13.5" customHeight="1" thickBot="1">
      <c r="A9" s="47"/>
      <c r="B9" s="59"/>
      <c r="C9" s="59"/>
      <c r="D9" s="55"/>
      <c r="E9" s="56"/>
      <c r="F9" s="113"/>
      <c r="G9" s="101"/>
      <c r="H9" s="117"/>
      <c r="I9" s="111"/>
      <c r="J9" s="78"/>
      <c r="K9" s="79"/>
      <c r="L9" s="79"/>
      <c r="M9" s="79"/>
      <c r="N9" s="79"/>
      <c r="O9" s="79"/>
      <c r="P9" s="79"/>
      <c r="Q9" s="79"/>
      <c r="R9" s="79"/>
      <c r="S9" s="79"/>
      <c r="T9" s="79"/>
      <c r="U9" s="79"/>
      <c r="V9" s="79"/>
      <c r="W9" s="79"/>
      <c r="X9" s="79"/>
      <c r="Y9" s="79"/>
      <c r="Z9" s="79"/>
      <c r="AA9" s="79"/>
      <c r="AB9" s="79"/>
      <c r="AC9" s="79"/>
      <c r="AD9" s="75"/>
      <c r="AE9" s="65"/>
      <c r="AF9" s="68"/>
      <c r="AG9" s="47"/>
    </row>
    <row r="10" spans="1:33" ht="22.5" customHeight="1">
      <c r="A10" s="47"/>
      <c r="B10" s="59"/>
      <c r="C10" s="59"/>
      <c r="D10" s="55"/>
      <c r="E10" s="56"/>
      <c r="F10" s="113"/>
      <c r="G10" s="101"/>
      <c r="H10" s="117"/>
      <c r="I10" s="111"/>
      <c r="J10" s="80" t="s">
        <v>6</v>
      </c>
      <c r="K10" s="82"/>
      <c r="L10" s="96"/>
      <c r="M10" s="83"/>
      <c r="N10" s="80" t="s">
        <v>7</v>
      </c>
      <c r="O10" s="81"/>
      <c r="P10" s="82"/>
      <c r="Q10" s="83"/>
      <c r="R10" s="80" t="s">
        <v>8</v>
      </c>
      <c r="S10" s="81"/>
      <c r="T10" s="88"/>
      <c r="U10" s="89"/>
      <c r="V10" s="80" t="s">
        <v>9</v>
      </c>
      <c r="W10" s="88"/>
      <c r="X10" s="94"/>
      <c r="Y10" s="89"/>
      <c r="Z10" s="80" t="s">
        <v>40</v>
      </c>
      <c r="AA10" s="82"/>
      <c r="AB10" s="96"/>
      <c r="AC10" s="96"/>
      <c r="AD10" s="75"/>
      <c r="AE10" s="65"/>
      <c r="AF10" s="68"/>
      <c r="AG10" s="47"/>
    </row>
    <row r="11" spans="1:33" ht="13.5" customHeight="1" thickBot="1">
      <c r="A11" s="98"/>
      <c r="B11" s="43"/>
      <c r="C11" s="43"/>
      <c r="D11" s="57"/>
      <c r="E11" s="58"/>
      <c r="F11" s="52"/>
      <c r="G11" s="102"/>
      <c r="H11" s="118"/>
      <c r="I11" s="112"/>
      <c r="J11" s="84"/>
      <c r="K11" s="86"/>
      <c r="L11" s="97"/>
      <c r="M11" s="87"/>
      <c r="N11" s="84"/>
      <c r="O11" s="85"/>
      <c r="P11" s="86"/>
      <c r="Q11" s="87"/>
      <c r="R11" s="90"/>
      <c r="S11" s="91"/>
      <c r="T11" s="92"/>
      <c r="U11" s="93"/>
      <c r="V11" s="90"/>
      <c r="W11" s="92"/>
      <c r="X11" s="95"/>
      <c r="Y11" s="93"/>
      <c r="Z11" s="84"/>
      <c r="AA11" s="86"/>
      <c r="AB11" s="97"/>
      <c r="AC11" s="97"/>
      <c r="AD11" s="75"/>
      <c r="AE11" s="66"/>
      <c r="AF11" s="68"/>
      <c r="AG11" s="48"/>
    </row>
    <row r="12" spans="1:33" ht="28.5" customHeight="1">
      <c r="A12" s="5">
        <v>1</v>
      </c>
      <c r="B12" s="16" t="s">
        <v>32</v>
      </c>
      <c r="C12" s="104" t="s">
        <v>33</v>
      </c>
      <c r="D12" s="49">
        <v>11</v>
      </c>
      <c r="E12" s="49">
        <v>3</v>
      </c>
      <c r="F12" s="114" t="s">
        <v>89</v>
      </c>
      <c r="G12" s="51" t="s">
        <v>34</v>
      </c>
      <c r="H12" s="51" t="s">
        <v>34</v>
      </c>
      <c r="I12" s="63" t="s">
        <v>35</v>
      </c>
      <c r="J12" s="70">
        <v>8.75</v>
      </c>
      <c r="K12" s="71"/>
      <c r="L12" s="71"/>
      <c r="M12" s="73"/>
      <c r="N12" s="70">
        <v>1</v>
      </c>
      <c r="O12" s="71"/>
      <c r="P12" s="71"/>
      <c r="Q12" s="73"/>
      <c r="R12" s="70">
        <v>2.5</v>
      </c>
      <c r="S12" s="71"/>
      <c r="T12" s="71"/>
      <c r="U12" s="73"/>
      <c r="V12" s="70">
        <v>2</v>
      </c>
      <c r="W12" s="71"/>
      <c r="X12" s="71"/>
      <c r="Y12" s="73"/>
      <c r="Z12" s="70">
        <v>3</v>
      </c>
      <c r="AA12" s="71"/>
      <c r="AB12" s="71"/>
      <c r="AC12" s="71"/>
      <c r="AD12" s="109">
        <f>J12+N12+R12+V12+Z12</f>
        <v>17.25</v>
      </c>
      <c r="AE12" s="60">
        <v>1</v>
      </c>
      <c r="AF12" s="62">
        <v>100</v>
      </c>
      <c r="AG12" s="59">
        <v>2</v>
      </c>
    </row>
    <row r="13" spans="1:33" ht="36.75" customHeight="1" thickBot="1">
      <c r="A13" s="6"/>
      <c r="B13" s="6" t="s">
        <v>165</v>
      </c>
      <c r="C13" s="105"/>
      <c r="D13" s="50"/>
      <c r="E13" s="50"/>
      <c r="F13" s="115"/>
      <c r="G13" s="52"/>
      <c r="H13" s="52"/>
      <c r="I13" s="64"/>
      <c r="J13" s="57"/>
      <c r="K13" s="72"/>
      <c r="L13" s="72"/>
      <c r="M13" s="58"/>
      <c r="N13" s="57"/>
      <c r="O13" s="72"/>
      <c r="P13" s="72"/>
      <c r="Q13" s="58"/>
      <c r="R13" s="57"/>
      <c r="S13" s="72"/>
      <c r="T13" s="72"/>
      <c r="U13" s="58"/>
      <c r="V13" s="57"/>
      <c r="W13" s="72"/>
      <c r="X13" s="72"/>
      <c r="Y13" s="58"/>
      <c r="Z13" s="57"/>
      <c r="AA13" s="72"/>
      <c r="AB13" s="72"/>
      <c r="AC13" s="72"/>
      <c r="AD13" s="109"/>
      <c r="AE13" s="61"/>
      <c r="AF13" s="62"/>
      <c r="AG13" s="59"/>
    </row>
    <row r="14" spans="1:33" ht="34.5" customHeight="1">
      <c r="A14" s="5">
        <v>2</v>
      </c>
      <c r="B14" s="16" t="s">
        <v>29</v>
      </c>
      <c r="C14" s="104" t="s">
        <v>11</v>
      </c>
      <c r="D14" s="49">
        <v>13</v>
      </c>
      <c r="E14" s="49">
        <v>2</v>
      </c>
      <c r="F14" s="114" t="s">
        <v>96</v>
      </c>
      <c r="G14" s="51" t="s">
        <v>23</v>
      </c>
      <c r="H14" s="51" t="s">
        <v>23</v>
      </c>
      <c r="I14" s="63" t="s">
        <v>30</v>
      </c>
      <c r="J14" s="70">
        <v>7.5</v>
      </c>
      <c r="K14" s="71"/>
      <c r="L14" s="71"/>
      <c r="M14" s="73"/>
      <c r="N14" s="70">
        <v>1.5</v>
      </c>
      <c r="O14" s="71"/>
      <c r="P14" s="71"/>
      <c r="Q14" s="73"/>
      <c r="R14" s="70">
        <v>2</v>
      </c>
      <c r="S14" s="71"/>
      <c r="T14" s="71"/>
      <c r="U14" s="73"/>
      <c r="V14" s="70">
        <v>1</v>
      </c>
      <c r="W14" s="71"/>
      <c r="X14" s="71"/>
      <c r="Y14" s="73"/>
      <c r="Z14" s="70">
        <v>2.25</v>
      </c>
      <c r="AA14" s="71"/>
      <c r="AB14" s="71"/>
      <c r="AC14" s="71"/>
      <c r="AD14" s="109">
        <f>J14+N14+R14+V14+Z14</f>
        <v>14.25</v>
      </c>
      <c r="AE14" s="60">
        <v>2</v>
      </c>
      <c r="AF14" s="62">
        <f>AD14*AF12/AD12</f>
        <v>82.6086956521739</v>
      </c>
      <c r="AG14" s="59">
        <v>2</v>
      </c>
    </row>
    <row r="15" spans="1:33" ht="35.25" customHeight="1" thickBot="1">
      <c r="A15" s="6"/>
      <c r="B15" s="6" t="s">
        <v>165</v>
      </c>
      <c r="C15" s="105"/>
      <c r="D15" s="50"/>
      <c r="E15" s="50"/>
      <c r="F15" s="115"/>
      <c r="G15" s="52"/>
      <c r="H15" s="52"/>
      <c r="I15" s="64"/>
      <c r="J15" s="57"/>
      <c r="K15" s="72"/>
      <c r="L15" s="72"/>
      <c r="M15" s="58"/>
      <c r="N15" s="57"/>
      <c r="O15" s="72"/>
      <c r="P15" s="72"/>
      <c r="Q15" s="58"/>
      <c r="R15" s="57"/>
      <c r="S15" s="72"/>
      <c r="T15" s="72"/>
      <c r="U15" s="58"/>
      <c r="V15" s="57"/>
      <c r="W15" s="72"/>
      <c r="X15" s="72"/>
      <c r="Y15" s="58"/>
      <c r="Z15" s="57"/>
      <c r="AA15" s="72"/>
      <c r="AB15" s="72"/>
      <c r="AC15" s="72"/>
      <c r="AD15" s="109"/>
      <c r="AE15" s="61"/>
      <c r="AF15" s="62"/>
      <c r="AG15" s="59"/>
    </row>
    <row r="16" spans="1:33" ht="19.5" customHeight="1">
      <c r="A16" s="5">
        <v>3</v>
      </c>
      <c r="B16" s="16" t="s">
        <v>26</v>
      </c>
      <c r="C16" s="104" t="s">
        <v>11</v>
      </c>
      <c r="D16" s="49">
        <v>6</v>
      </c>
      <c r="E16" s="49">
        <v>3</v>
      </c>
      <c r="F16" s="114" t="s">
        <v>94</v>
      </c>
      <c r="G16" s="51" t="s">
        <v>27</v>
      </c>
      <c r="H16" s="51" t="s">
        <v>27</v>
      </c>
      <c r="I16" s="63" t="s">
        <v>28</v>
      </c>
      <c r="J16" s="70">
        <v>7</v>
      </c>
      <c r="K16" s="71"/>
      <c r="L16" s="71"/>
      <c r="M16" s="73"/>
      <c r="N16" s="70">
        <v>1.5</v>
      </c>
      <c r="O16" s="71"/>
      <c r="P16" s="71"/>
      <c r="Q16" s="73"/>
      <c r="R16" s="70">
        <v>2</v>
      </c>
      <c r="S16" s="71"/>
      <c r="T16" s="71"/>
      <c r="U16" s="73"/>
      <c r="V16" s="70">
        <f>5/4</f>
        <v>1.25</v>
      </c>
      <c r="W16" s="71"/>
      <c r="X16" s="71"/>
      <c r="Y16" s="73"/>
      <c r="Z16" s="70">
        <v>2</v>
      </c>
      <c r="AA16" s="71"/>
      <c r="AB16" s="71"/>
      <c r="AC16" s="71"/>
      <c r="AD16" s="109">
        <f>J16+N16+R16+V16+Z16</f>
        <v>13.75</v>
      </c>
      <c r="AE16" s="60">
        <v>3</v>
      </c>
      <c r="AF16" s="62">
        <f>AD16*AF12/AD12</f>
        <v>79.71014492753623</v>
      </c>
      <c r="AG16" s="59">
        <v>2</v>
      </c>
    </row>
    <row r="17" spans="1:33" ht="35.25" customHeight="1" thickBot="1">
      <c r="A17" s="6"/>
      <c r="B17" s="6" t="s">
        <v>165</v>
      </c>
      <c r="C17" s="105"/>
      <c r="D17" s="50"/>
      <c r="E17" s="50"/>
      <c r="F17" s="115"/>
      <c r="G17" s="52"/>
      <c r="H17" s="52"/>
      <c r="I17" s="64"/>
      <c r="J17" s="57"/>
      <c r="K17" s="72"/>
      <c r="L17" s="72"/>
      <c r="M17" s="58"/>
      <c r="N17" s="57"/>
      <c r="O17" s="72"/>
      <c r="P17" s="72"/>
      <c r="Q17" s="58"/>
      <c r="R17" s="57"/>
      <c r="S17" s="72"/>
      <c r="T17" s="72"/>
      <c r="U17" s="58"/>
      <c r="V17" s="57"/>
      <c r="W17" s="72"/>
      <c r="X17" s="72"/>
      <c r="Y17" s="58"/>
      <c r="Z17" s="57"/>
      <c r="AA17" s="72"/>
      <c r="AB17" s="72"/>
      <c r="AC17" s="72"/>
      <c r="AD17" s="109"/>
      <c r="AE17" s="61"/>
      <c r="AF17" s="62"/>
      <c r="AG17" s="59"/>
    </row>
    <row r="18" spans="1:33" ht="18.75" customHeight="1">
      <c r="A18" s="5">
        <v>4</v>
      </c>
      <c r="B18" s="16" t="s">
        <v>42</v>
      </c>
      <c r="C18" s="104" t="s">
        <v>11</v>
      </c>
      <c r="D18" s="49">
        <v>14</v>
      </c>
      <c r="E18" s="49">
        <v>2</v>
      </c>
      <c r="F18" s="114" t="s">
        <v>90</v>
      </c>
      <c r="G18" s="51" t="s">
        <v>12</v>
      </c>
      <c r="H18" s="51" t="s">
        <v>12</v>
      </c>
      <c r="I18" s="63" t="s">
        <v>139</v>
      </c>
      <c r="J18" s="70">
        <v>6.25</v>
      </c>
      <c r="K18" s="71"/>
      <c r="L18" s="71"/>
      <c r="M18" s="73"/>
      <c r="N18" s="70">
        <f>6/4</f>
        <v>1.5</v>
      </c>
      <c r="O18" s="71"/>
      <c r="P18" s="71"/>
      <c r="Q18" s="73"/>
      <c r="R18" s="70">
        <f>8/4</f>
        <v>2</v>
      </c>
      <c r="S18" s="71"/>
      <c r="T18" s="71"/>
      <c r="U18" s="73"/>
      <c r="V18" s="70">
        <v>2</v>
      </c>
      <c r="W18" s="71"/>
      <c r="X18" s="71"/>
      <c r="Y18" s="73"/>
      <c r="Z18" s="70">
        <f>7/4</f>
        <v>1.75</v>
      </c>
      <c r="AA18" s="71"/>
      <c r="AB18" s="71"/>
      <c r="AC18" s="71"/>
      <c r="AD18" s="109">
        <f>J18+N18+R18+V18+Z18</f>
        <v>13.5</v>
      </c>
      <c r="AE18" s="60">
        <v>4</v>
      </c>
      <c r="AF18" s="62">
        <f>AD18*100/AD12</f>
        <v>78.26086956521739</v>
      </c>
      <c r="AG18" s="59">
        <v>2</v>
      </c>
    </row>
    <row r="19" spans="1:33" ht="56.25" customHeight="1" thickBot="1">
      <c r="A19" s="6"/>
      <c r="B19" s="6" t="s">
        <v>166</v>
      </c>
      <c r="C19" s="105"/>
      <c r="D19" s="50"/>
      <c r="E19" s="50"/>
      <c r="F19" s="115"/>
      <c r="G19" s="52"/>
      <c r="H19" s="52"/>
      <c r="I19" s="64"/>
      <c r="J19" s="57"/>
      <c r="K19" s="72"/>
      <c r="L19" s="72"/>
      <c r="M19" s="58"/>
      <c r="N19" s="57"/>
      <c r="O19" s="72"/>
      <c r="P19" s="72"/>
      <c r="Q19" s="58"/>
      <c r="R19" s="57"/>
      <c r="S19" s="72"/>
      <c r="T19" s="72"/>
      <c r="U19" s="58"/>
      <c r="V19" s="57"/>
      <c r="W19" s="72"/>
      <c r="X19" s="72"/>
      <c r="Y19" s="58"/>
      <c r="Z19" s="57"/>
      <c r="AA19" s="72"/>
      <c r="AB19" s="72"/>
      <c r="AC19" s="72"/>
      <c r="AD19" s="109"/>
      <c r="AE19" s="61"/>
      <c r="AF19" s="62"/>
      <c r="AG19" s="59"/>
    </row>
    <row r="20" spans="1:33" ht="19.5" customHeight="1">
      <c r="A20" s="5">
        <v>5</v>
      </c>
      <c r="B20" s="4" t="s">
        <v>31</v>
      </c>
      <c r="C20" s="104" t="s">
        <v>11</v>
      </c>
      <c r="D20" s="49">
        <v>7</v>
      </c>
      <c r="E20" s="49">
        <v>2</v>
      </c>
      <c r="F20" s="114" t="s">
        <v>88</v>
      </c>
      <c r="G20" s="51" t="s">
        <v>23</v>
      </c>
      <c r="H20" s="51" t="s">
        <v>23</v>
      </c>
      <c r="I20" s="63" t="s">
        <v>138</v>
      </c>
      <c r="J20" s="70">
        <v>6.25</v>
      </c>
      <c r="K20" s="71"/>
      <c r="L20" s="71"/>
      <c r="M20" s="73"/>
      <c r="N20" s="70">
        <v>2</v>
      </c>
      <c r="O20" s="71"/>
      <c r="P20" s="71"/>
      <c r="Q20" s="73"/>
      <c r="R20" s="70">
        <v>2</v>
      </c>
      <c r="S20" s="71"/>
      <c r="T20" s="71"/>
      <c r="U20" s="73"/>
      <c r="V20" s="70">
        <v>1.5</v>
      </c>
      <c r="W20" s="71"/>
      <c r="X20" s="71"/>
      <c r="Y20" s="73"/>
      <c r="Z20" s="70">
        <f>6/4</f>
        <v>1.5</v>
      </c>
      <c r="AA20" s="71"/>
      <c r="AB20" s="71"/>
      <c r="AC20" s="71"/>
      <c r="AD20" s="109">
        <f>J20+N20+R20+V20+Z20</f>
        <v>13.25</v>
      </c>
      <c r="AE20" s="60">
        <v>5</v>
      </c>
      <c r="AF20" s="62">
        <f>AD20*100/AD12</f>
        <v>76.81159420289855</v>
      </c>
      <c r="AG20" s="59">
        <v>2</v>
      </c>
    </row>
    <row r="21" spans="1:33" ht="25.5" customHeight="1" thickBot="1">
      <c r="A21" s="6"/>
      <c r="B21" s="6" t="s">
        <v>167</v>
      </c>
      <c r="C21" s="105"/>
      <c r="D21" s="50"/>
      <c r="E21" s="50"/>
      <c r="F21" s="115"/>
      <c r="G21" s="52"/>
      <c r="H21" s="52"/>
      <c r="I21" s="64"/>
      <c r="J21" s="57"/>
      <c r="K21" s="72"/>
      <c r="L21" s="72"/>
      <c r="M21" s="58"/>
      <c r="N21" s="57"/>
      <c r="O21" s="72"/>
      <c r="P21" s="72"/>
      <c r="Q21" s="58"/>
      <c r="R21" s="57"/>
      <c r="S21" s="72"/>
      <c r="T21" s="72"/>
      <c r="U21" s="58"/>
      <c r="V21" s="57"/>
      <c r="W21" s="72"/>
      <c r="X21" s="72"/>
      <c r="Y21" s="58"/>
      <c r="Z21" s="57"/>
      <c r="AA21" s="72"/>
      <c r="AB21" s="72"/>
      <c r="AC21" s="72"/>
      <c r="AD21" s="109"/>
      <c r="AE21" s="61"/>
      <c r="AF21" s="62"/>
      <c r="AG21" s="59"/>
    </row>
    <row r="22" spans="1:33" ht="16.5" customHeight="1">
      <c r="A22" s="5">
        <v>6</v>
      </c>
      <c r="B22" s="16" t="s">
        <v>24</v>
      </c>
      <c r="C22" s="104" t="s">
        <v>11</v>
      </c>
      <c r="D22" s="49">
        <v>10</v>
      </c>
      <c r="E22" s="49">
        <v>2</v>
      </c>
      <c r="F22" s="114" t="s">
        <v>95</v>
      </c>
      <c r="G22" s="51" t="s">
        <v>23</v>
      </c>
      <c r="H22" s="51" t="s">
        <v>23</v>
      </c>
      <c r="I22" s="63" t="s">
        <v>25</v>
      </c>
      <c r="J22" s="70">
        <v>6.5</v>
      </c>
      <c r="K22" s="71"/>
      <c r="L22" s="71"/>
      <c r="M22" s="73"/>
      <c r="N22" s="70">
        <v>1.75</v>
      </c>
      <c r="O22" s="71"/>
      <c r="P22" s="71"/>
      <c r="Q22" s="73"/>
      <c r="R22" s="70">
        <v>2</v>
      </c>
      <c r="S22" s="71"/>
      <c r="T22" s="71"/>
      <c r="U22" s="73"/>
      <c r="V22" s="70">
        <v>1.25</v>
      </c>
      <c r="W22" s="71"/>
      <c r="X22" s="71"/>
      <c r="Y22" s="73"/>
      <c r="Z22" s="70">
        <v>1.5</v>
      </c>
      <c r="AA22" s="71"/>
      <c r="AB22" s="71"/>
      <c r="AC22" s="71"/>
      <c r="AD22" s="109">
        <f>J22+N22+R22+V22+Z22</f>
        <v>13</v>
      </c>
      <c r="AE22" s="60">
        <v>6</v>
      </c>
      <c r="AF22" s="62">
        <f>AD22*100/AD12</f>
        <v>75.3623188405797</v>
      </c>
      <c r="AG22" s="59">
        <v>2</v>
      </c>
    </row>
    <row r="23" spans="1:33" ht="47.25" customHeight="1" thickBot="1">
      <c r="A23" s="6"/>
      <c r="B23" s="6" t="s">
        <v>168</v>
      </c>
      <c r="C23" s="105"/>
      <c r="D23" s="50"/>
      <c r="E23" s="50"/>
      <c r="F23" s="115"/>
      <c r="G23" s="52"/>
      <c r="H23" s="52"/>
      <c r="I23" s="64"/>
      <c r="J23" s="57"/>
      <c r="K23" s="72"/>
      <c r="L23" s="72"/>
      <c r="M23" s="58"/>
      <c r="N23" s="57"/>
      <c r="O23" s="72"/>
      <c r="P23" s="72"/>
      <c r="Q23" s="58"/>
      <c r="R23" s="57"/>
      <c r="S23" s="72"/>
      <c r="T23" s="72"/>
      <c r="U23" s="58"/>
      <c r="V23" s="57"/>
      <c r="W23" s="72"/>
      <c r="X23" s="72"/>
      <c r="Y23" s="58"/>
      <c r="Z23" s="57"/>
      <c r="AA23" s="72"/>
      <c r="AB23" s="72"/>
      <c r="AC23" s="72"/>
      <c r="AD23" s="109"/>
      <c r="AE23" s="61"/>
      <c r="AF23" s="62"/>
      <c r="AG23" s="59"/>
    </row>
    <row r="24" spans="1:33" ht="15" customHeight="1">
      <c r="A24" s="5">
        <v>7</v>
      </c>
      <c r="B24" s="17" t="s">
        <v>14</v>
      </c>
      <c r="C24" s="104" t="s">
        <v>15</v>
      </c>
      <c r="D24" s="49">
        <v>6</v>
      </c>
      <c r="E24" s="49">
        <v>3</v>
      </c>
      <c r="F24" s="114" t="s">
        <v>91</v>
      </c>
      <c r="G24" s="51" t="s">
        <v>16</v>
      </c>
      <c r="H24" s="51" t="s">
        <v>16</v>
      </c>
      <c r="I24" s="63" t="s">
        <v>17</v>
      </c>
      <c r="J24" s="70">
        <v>3.25</v>
      </c>
      <c r="K24" s="71"/>
      <c r="L24" s="71"/>
      <c r="M24" s="73"/>
      <c r="N24" s="70">
        <v>1.25</v>
      </c>
      <c r="O24" s="71"/>
      <c r="P24" s="71"/>
      <c r="Q24" s="73"/>
      <c r="R24" s="70">
        <v>1.5</v>
      </c>
      <c r="S24" s="71"/>
      <c r="T24" s="71"/>
      <c r="U24" s="73"/>
      <c r="V24" s="70">
        <v>2</v>
      </c>
      <c r="W24" s="71"/>
      <c r="X24" s="71"/>
      <c r="Y24" s="73"/>
      <c r="Z24" s="70">
        <v>2.5</v>
      </c>
      <c r="AA24" s="71"/>
      <c r="AB24" s="71"/>
      <c r="AC24" s="71"/>
      <c r="AD24" s="109">
        <f>J24+N24+R24+V24+Z24</f>
        <v>10.5</v>
      </c>
      <c r="AE24" s="60" t="s">
        <v>112</v>
      </c>
      <c r="AF24" s="62">
        <f>AD24*100/AD12</f>
        <v>60.869565217391305</v>
      </c>
      <c r="AG24" s="59">
        <v>3</v>
      </c>
    </row>
    <row r="25" spans="1:33" ht="46.5" customHeight="1" thickBot="1">
      <c r="A25" s="6"/>
      <c r="B25" s="6" t="s">
        <v>169</v>
      </c>
      <c r="C25" s="105"/>
      <c r="D25" s="50"/>
      <c r="E25" s="50"/>
      <c r="F25" s="115"/>
      <c r="G25" s="52"/>
      <c r="H25" s="52"/>
      <c r="I25" s="64"/>
      <c r="J25" s="57"/>
      <c r="K25" s="72"/>
      <c r="L25" s="72"/>
      <c r="M25" s="58"/>
      <c r="N25" s="57"/>
      <c r="O25" s="72"/>
      <c r="P25" s="72"/>
      <c r="Q25" s="58"/>
      <c r="R25" s="57"/>
      <c r="S25" s="72"/>
      <c r="T25" s="72"/>
      <c r="U25" s="58"/>
      <c r="V25" s="57"/>
      <c r="W25" s="72"/>
      <c r="X25" s="72"/>
      <c r="Y25" s="58"/>
      <c r="Z25" s="57"/>
      <c r="AA25" s="72"/>
      <c r="AB25" s="72"/>
      <c r="AC25" s="72"/>
      <c r="AD25" s="109"/>
      <c r="AE25" s="61"/>
      <c r="AF25" s="62"/>
      <c r="AG25" s="59"/>
    </row>
    <row r="26" spans="1:33" ht="15" customHeight="1">
      <c r="A26" s="5">
        <v>8</v>
      </c>
      <c r="B26" s="16" t="s">
        <v>43</v>
      </c>
      <c r="C26" s="104" t="s">
        <v>11</v>
      </c>
      <c r="D26" s="49">
        <v>7</v>
      </c>
      <c r="E26" s="49">
        <v>3</v>
      </c>
      <c r="F26" s="114" t="s">
        <v>86</v>
      </c>
      <c r="G26" s="51" t="s">
        <v>44</v>
      </c>
      <c r="H26" s="51" t="s">
        <v>44</v>
      </c>
      <c r="I26" s="63" t="s">
        <v>140</v>
      </c>
      <c r="J26" s="70">
        <v>2.5</v>
      </c>
      <c r="K26" s="71"/>
      <c r="L26" s="71"/>
      <c r="M26" s="73"/>
      <c r="N26" s="70">
        <v>1.25</v>
      </c>
      <c r="O26" s="71"/>
      <c r="P26" s="71"/>
      <c r="Q26" s="73"/>
      <c r="R26" s="70">
        <f>10/4</f>
        <v>2.5</v>
      </c>
      <c r="S26" s="71"/>
      <c r="T26" s="71"/>
      <c r="U26" s="73"/>
      <c r="V26" s="70">
        <v>2</v>
      </c>
      <c r="W26" s="71"/>
      <c r="X26" s="71"/>
      <c r="Y26" s="73"/>
      <c r="Z26" s="70">
        <v>2</v>
      </c>
      <c r="AA26" s="71"/>
      <c r="AB26" s="71"/>
      <c r="AC26" s="71"/>
      <c r="AD26" s="109">
        <f>J26+N26+R26+V26+Z26</f>
        <v>10.25</v>
      </c>
      <c r="AE26" s="60" t="s">
        <v>113</v>
      </c>
      <c r="AF26" s="62">
        <f>AD26*100/AD12</f>
        <v>59.42028985507246</v>
      </c>
      <c r="AG26" s="59">
        <v>3</v>
      </c>
    </row>
    <row r="27" spans="1:33" ht="41.25" customHeight="1" thickBot="1">
      <c r="A27" s="6"/>
      <c r="B27" s="6" t="s">
        <v>170</v>
      </c>
      <c r="C27" s="105"/>
      <c r="D27" s="50"/>
      <c r="E27" s="50"/>
      <c r="F27" s="115"/>
      <c r="G27" s="52"/>
      <c r="H27" s="52"/>
      <c r="I27" s="64"/>
      <c r="J27" s="57"/>
      <c r="K27" s="72"/>
      <c r="L27" s="72"/>
      <c r="M27" s="58"/>
      <c r="N27" s="57"/>
      <c r="O27" s="72"/>
      <c r="P27" s="72"/>
      <c r="Q27" s="58"/>
      <c r="R27" s="57"/>
      <c r="S27" s="72"/>
      <c r="T27" s="72"/>
      <c r="U27" s="58"/>
      <c r="V27" s="57"/>
      <c r="W27" s="72"/>
      <c r="X27" s="72"/>
      <c r="Y27" s="58"/>
      <c r="Z27" s="57"/>
      <c r="AA27" s="72"/>
      <c r="AB27" s="72"/>
      <c r="AC27" s="72"/>
      <c r="AD27" s="109"/>
      <c r="AE27" s="61"/>
      <c r="AF27" s="62"/>
      <c r="AG27" s="59"/>
    </row>
    <row r="28" spans="1:33" ht="15" customHeight="1">
      <c r="A28" s="5">
        <v>9</v>
      </c>
      <c r="B28" s="16" t="s">
        <v>18</v>
      </c>
      <c r="C28" s="104" t="s">
        <v>11</v>
      </c>
      <c r="D28" s="49">
        <v>8</v>
      </c>
      <c r="E28" s="49">
        <v>2</v>
      </c>
      <c r="F28" s="114" t="s">
        <v>87</v>
      </c>
      <c r="G28" s="51" t="s">
        <v>12</v>
      </c>
      <c r="H28" s="51" t="s">
        <v>12</v>
      </c>
      <c r="I28" s="63" t="s">
        <v>19</v>
      </c>
      <c r="J28" s="70">
        <v>2</v>
      </c>
      <c r="K28" s="71"/>
      <c r="L28" s="71"/>
      <c r="M28" s="73"/>
      <c r="N28" s="70">
        <v>1.25</v>
      </c>
      <c r="O28" s="71"/>
      <c r="P28" s="71"/>
      <c r="Q28" s="73"/>
      <c r="R28" s="70">
        <v>2</v>
      </c>
      <c r="S28" s="71"/>
      <c r="T28" s="71"/>
      <c r="U28" s="73"/>
      <c r="V28" s="70">
        <v>1.75</v>
      </c>
      <c r="W28" s="71"/>
      <c r="X28" s="71"/>
      <c r="Y28" s="73"/>
      <c r="Z28" s="70">
        <f>6/4</f>
        <v>1.5</v>
      </c>
      <c r="AA28" s="71"/>
      <c r="AB28" s="71"/>
      <c r="AC28" s="71"/>
      <c r="AD28" s="109">
        <f>J28+N28+R28+V28+Z28</f>
        <v>8.5</v>
      </c>
      <c r="AE28" s="60">
        <v>9</v>
      </c>
      <c r="AF28" s="62">
        <f>AD28*100/AD12</f>
        <v>49.27536231884058</v>
      </c>
      <c r="AG28" s="59">
        <v>3</v>
      </c>
    </row>
    <row r="29" spans="1:33" ht="41.25" customHeight="1" thickBot="1">
      <c r="A29" s="6"/>
      <c r="B29" s="6" t="s">
        <v>171</v>
      </c>
      <c r="C29" s="105"/>
      <c r="D29" s="50"/>
      <c r="E29" s="50"/>
      <c r="F29" s="115"/>
      <c r="G29" s="52"/>
      <c r="H29" s="52"/>
      <c r="I29" s="64"/>
      <c r="J29" s="57"/>
      <c r="K29" s="72"/>
      <c r="L29" s="72"/>
      <c r="M29" s="58"/>
      <c r="N29" s="57"/>
      <c r="O29" s="72"/>
      <c r="P29" s="72"/>
      <c r="Q29" s="58"/>
      <c r="R29" s="57"/>
      <c r="S29" s="72"/>
      <c r="T29" s="72"/>
      <c r="U29" s="58"/>
      <c r="V29" s="57"/>
      <c r="W29" s="72"/>
      <c r="X29" s="72"/>
      <c r="Y29" s="58"/>
      <c r="Z29" s="57"/>
      <c r="AA29" s="72"/>
      <c r="AB29" s="72"/>
      <c r="AC29" s="72"/>
      <c r="AD29" s="109"/>
      <c r="AE29" s="61"/>
      <c r="AF29" s="62"/>
      <c r="AG29" s="59"/>
    </row>
    <row r="30" spans="1:33" ht="17.25" customHeight="1">
      <c r="A30" s="5">
        <v>10</v>
      </c>
      <c r="B30" s="16" t="s">
        <v>39</v>
      </c>
      <c r="C30" s="104" t="s">
        <v>11</v>
      </c>
      <c r="D30" s="49">
        <v>13</v>
      </c>
      <c r="E30" s="49">
        <v>3</v>
      </c>
      <c r="F30" s="114" t="s">
        <v>93</v>
      </c>
      <c r="G30" s="51" t="s">
        <v>12</v>
      </c>
      <c r="H30" s="51" t="s">
        <v>12</v>
      </c>
      <c r="I30" s="63" t="s">
        <v>137</v>
      </c>
      <c r="J30" s="70">
        <v>1.75</v>
      </c>
      <c r="K30" s="71"/>
      <c r="L30" s="71"/>
      <c r="M30" s="73"/>
      <c r="N30" s="70">
        <v>1.5</v>
      </c>
      <c r="O30" s="71"/>
      <c r="P30" s="71"/>
      <c r="Q30" s="73"/>
      <c r="R30" s="70">
        <v>2</v>
      </c>
      <c r="S30" s="71"/>
      <c r="T30" s="71"/>
      <c r="U30" s="73"/>
      <c r="V30" s="70">
        <v>1.5</v>
      </c>
      <c r="W30" s="71"/>
      <c r="X30" s="71"/>
      <c r="Y30" s="73"/>
      <c r="Z30" s="70">
        <v>1.5</v>
      </c>
      <c r="AA30" s="71"/>
      <c r="AB30" s="71"/>
      <c r="AC30" s="71"/>
      <c r="AD30" s="109">
        <f>J30+N30+R30+V30+Z30</f>
        <v>8.25</v>
      </c>
      <c r="AE30" s="60">
        <v>10</v>
      </c>
      <c r="AF30" s="62">
        <f>AD30*100/AD12</f>
        <v>47.82608695652174</v>
      </c>
      <c r="AG30" s="59">
        <v>3</v>
      </c>
    </row>
    <row r="31" spans="1:33" ht="48.75" customHeight="1" thickBot="1">
      <c r="A31" s="6"/>
      <c r="B31" s="6" t="s">
        <v>172</v>
      </c>
      <c r="C31" s="105"/>
      <c r="D31" s="50"/>
      <c r="E31" s="50"/>
      <c r="F31" s="120"/>
      <c r="G31" s="52"/>
      <c r="H31" s="52"/>
      <c r="I31" s="64"/>
      <c r="J31" s="57"/>
      <c r="K31" s="72"/>
      <c r="L31" s="72"/>
      <c r="M31" s="58"/>
      <c r="N31" s="57"/>
      <c r="O31" s="72"/>
      <c r="P31" s="72"/>
      <c r="Q31" s="58"/>
      <c r="R31" s="57"/>
      <c r="S31" s="72"/>
      <c r="T31" s="72"/>
      <c r="U31" s="58"/>
      <c r="V31" s="57"/>
      <c r="W31" s="72"/>
      <c r="X31" s="72"/>
      <c r="Y31" s="58"/>
      <c r="Z31" s="57"/>
      <c r="AA31" s="72"/>
      <c r="AB31" s="72"/>
      <c r="AC31" s="72"/>
      <c r="AD31" s="109"/>
      <c r="AE31" s="61"/>
      <c r="AF31" s="62"/>
      <c r="AG31" s="59"/>
    </row>
    <row r="32" spans="1:33" ht="14.25" customHeight="1">
      <c r="A32" s="106">
        <v>11</v>
      </c>
      <c r="B32" s="16" t="s">
        <v>10</v>
      </c>
      <c r="C32" s="107" t="s">
        <v>11</v>
      </c>
      <c r="D32" s="49">
        <v>9</v>
      </c>
      <c r="E32" s="49">
        <v>2</v>
      </c>
      <c r="F32" s="114" t="s">
        <v>92</v>
      </c>
      <c r="G32" s="51" t="s">
        <v>12</v>
      </c>
      <c r="H32" s="51" t="s">
        <v>12</v>
      </c>
      <c r="I32" s="106" t="s">
        <v>13</v>
      </c>
      <c r="J32" s="70">
        <f>5/4</f>
        <v>1.25</v>
      </c>
      <c r="K32" s="71"/>
      <c r="L32" s="71"/>
      <c r="M32" s="73"/>
      <c r="N32" s="70">
        <v>1.25</v>
      </c>
      <c r="O32" s="71"/>
      <c r="P32" s="71"/>
      <c r="Q32" s="73"/>
      <c r="R32" s="70">
        <v>2.25</v>
      </c>
      <c r="S32" s="71"/>
      <c r="T32" s="71"/>
      <c r="U32" s="73"/>
      <c r="V32" s="70">
        <v>1.75</v>
      </c>
      <c r="W32" s="71"/>
      <c r="X32" s="71"/>
      <c r="Y32" s="73"/>
      <c r="Z32" s="70">
        <v>1.5</v>
      </c>
      <c r="AA32" s="71"/>
      <c r="AB32" s="71"/>
      <c r="AC32" s="71"/>
      <c r="AD32" s="109">
        <f>J32+N32+R32+V32+Z32</f>
        <v>8</v>
      </c>
      <c r="AE32" s="60">
        <v>11</v>
      </c>
      <c r="AF32" s="62">
        <f>AD32*100/AD12</f>
        <v>46.3768115942029</v>
      </c>
      <c r="AG32" s="59">
        <v>3</v>
      </c>
    </row>
    <row r="33" spans="1:33" ht="48.75" customHeight="1" thickBot="1">
      <c r="A33" s="102"/>
      <c r="B33" s="6" t="s">
        <v>173</v>
      </c>
      <c r="C33" s="108"/>
      <c r="D33" s="50"/>
      <c r="E33" s="50"/>
      <c r="F33" s="115"/>
      <c r="G33" s="52"/>
      <c r="H33" s="52"/>
      <c r="I33" s="102"/>
      <c r="J33" s="57"/>
      <c r="K33" s="72"/>
      <c r="L33" s="72"/>
      <c r="M33" s="58"/>
      <c r="N33" s="57"/>
      <c r="O33" s="72"/>
      <c r="P33" s="72"/>
      <c r="Q33" s="58"/>
      <c r="R33" s="57"/>
      <c r="S33" s="72"/>
      <c r="T33" s="72"/>
      <c r="U33" s="58"/>
      <c r="V33" s="57"/>
      <c r="W33" s="72"/>
      <c r="X33" s="72"/>
      <c r="Y33" s="58"/>
      <c r="Z33" s="57"/>
      <c r="AA33" s="72"/>
      <c r="AB33" s="72"/>
      <c r="AC33" s="72"/>
      <c r="AD33" s="119"/>
      <c r="AE33" s="44"/>
      <c r="AF33" s="69"/>
      <c r="AG33" s="43"/>
    </row>
    <row r="34" spans="1:31" ht="12.75" customHeight="1">
      <c r="A34" s="103"/>
      <c r="C34" s="8" t="s">
        <v>129</v>
      </c>
      <c r="D34" s="8">
        <f>SUM(D12:D33)</f>
        <v>104</v>
      </c>
      <c r="E34" s="8">
        <f>SUM(E12:E33)</f>
        <v>27</v>
      </c>
      <c r="F34" s="8"/>
      <c r="AD34" s="10"/>
      <c r="AE34" s="10"/>
    </row>
    <row r="35" spans="1:32" s="28" customFormat="1" ht="17.25" customHeight="1">
      <c r="A35" s="103"/>
      <c r="B35" s="27" t="s">
        <v>130</v>
      </c>
      <c r="D35" s="28" t="s">
        <v>143</v>
      </c>
      <c r="I35" s="27" t="s">
        <v>131</v>
      </c>
      <c r="AD35" s="29"/>
      <c r="AE35" s="29"/>
      <c r="AF35" s="31"/>
    </row>
    <row r="36" spans="2:32" s="28" customFormat="1" ht="15">
      <c r="B36" s="27" t="s">
        <v>132</v>
      </c>
      <c r="D36" s="28" t="s">
        <v>133</v>
      </c>
      <c r="I36" s="28" t="s">
        <v>142</v>
      </c>
      <c r="AF36" s="31"/>
    </row>
    <row r="37" spans="9:32" s="28" customFormat="1" ht="15">
      <c r="I37" s="28" t="s">
        <v>141</v>
      </c>
      <c r="AF37" s="31"/>
    </row>
    <row r="38" spans="9:32" s="28" customFormat="1" ht="15">
      <c r="I38" s="28" t="s">
        <v>143</v>
      </c>
      <c r="AF38" s="31"/>
    </row>
    <row r="39" spans="9:32" s="28" customFormat="1" ht="15">
      <c r="I39" s="28" t="s">
        <v>144</v>
      </c>
      <c r="AF39" s="31"/>
    </row>
    <row r="40" spans="9:32" s="28" customFormat="1" ht="15">
      <c r="I40" s="28" t="s">
        <v>133</v>
      </c>
      <c r="AF40" s="31"/>
    </row>
    <row r="41" spans="9:32" s="28" customFormat="1" ht="15">
      <c r="I41" s="28" t="s">
        <v>145</v>
      </c>
      <c r="AF41" s="31"/>
    </row>
    <row r="42" s="28" customFormat="1" ht="15">
      <c r="AF42" s="31"/>
    </row>
  </sheetData>
  <sheetProtection/>
  <mergeCells count="201">
    <mergeCell ref="D24:D25"/>
    <mergeCell ref="A6:AG6"/>
    <mergeCell ref="A2:AF2"/>
    <mergeCell ref="A1:AG1"/>
    <mergeCell ref="A3:AG3"/>
    <mergeCell ref="A4:AG4"/>
    <mergeCell ref="C18:C19"/>
    <mergeCell ref="I32:I33"/>
    <mergeCell ref="H32:H33"/>
    <mergeCell ref="C26:C27"/>
    <mergeCell ref="F22:F23"/>
    <mergeCell ref="F24:F25"/>
    <mergeCell ref="F26:F27"/>
    <mergeCell ref="C22:C23"/>
    <mergeCell ref="C24:C25"/>
    <mergeCell ref="E22:E23"/>
    <mergeCell ref="E24:E25"/>
    <mergeCell ref="F20:F21"/>
    <mergeCell ref="G18:G19"/>
    <mergeCell ref="F28:F29"/>
    <mergeCell ref="AD32:AD33"/>
    <mergeCell ref="AD30:AD31"/>
    <mergeCell ref="Z30:AC31"/>
    <mergeCell ref="F30:F31"/>
    <mergeCell ref="F32:F33"/>
    <mergeCell ref="AD28:AD29"/>
    <mergeCell ref="I30:I31"/>
    <mergeCell ref="C12:C13"/>
    <mergeCell ref="J10:M11"/>
    <mergeCell ref="G12:G13"/>
    <mergeCell ref="H12:H13"/>
    <mergeCell ref="I8:I11"/>
    <mergeCell ref="F8:F11"/>
    <mergeCell ref="F12:F13"/>
    <mergeCell ref="E12:E13"/>
    <mergeCell ref="H8:H11"/>
    <mergeCell ref="AD12:AD13"/>
    <mergeCell ref="AD14:AD15"/>
    <mergeCell ref="I14:I15"/>
    <mergeCell ref="AD20:AD21"/>
    <mergeCell ref="Z20:AC21"/>
    <mergeCell ref="I12:I13"/>
    <mergeCell ref="Z14:AC15"/>
    <mergeCell ref="Z12:AC13"/>
    <mergeCell ref="V12:Y13"/>
    <mergeCell ref="J12:M13"/>
    <mergeCell ref="AD16:AD17"/>
    <mergeCell ref="I16:I17"/>
    <mergeCell ref="V14:Y15"/>
    <mergeCell ref="V16:Y17"/>
    <mergeCell ref="R14:U15"/>
    <mergeCell ref="C14:C15"/>
    <mergeCell ref="G14:G15"/>
    <mergeCell ref="H14:H15"/>
    <mergeCell ref="H22:H23"/>
    <mergeCell ref="D20:D21"/>
    <mergeCell ref="D22:D23"/>
    <mergeCell ref="G22:G23"/>
    <mergeCell ref="F14:F15"/>
    <mergeCell ref="F16:F17"/>
    <mergeCell ref="F18:F19"/>
    <mergeCell ref="AD22:AD23"/>
    <mergeCell ref="C16:C17"/>
    <mergeCell ref="G16:G17"/>
    <mergeCell ref="H16:H17"/>
    <mergeCell ref="C20:C21"/>
    <mergeCell ref="G20:G21"/>
    <mergeCell ref="H20:H21"/>
    <mergeCell ref="Z18:AC19"/>
    <mergeCell ref="Z16:AC17"/>
    <mergeCell ref="R22:U23"/>
    <mergeCell ref="H26:H27"/>
    <mergeCell ref="I26:I27"/>
    <mergeCell ref="G24:G25"/>
    <mergeCell ref="H24:H25"/>
    <mergeCell ref="AD26:AD27"/>
    <mergeCell ref="AD18:AD19"/>
    <mergeCell ref="I22:I23"/>
    <mergeCell ref="I28:I29"/>
    <mergeCell ref="AD24:AD25"/>
    <mergeCell ref="I24:I25"/>
    <mergeCell ref="Z26:AC27"/>
    <mergeCell ref="V18:Y19"/>
    <mergeCell ref="J22:M23"/>
    <mergeCell ref="N22:Q23"/>
    <mergeCell ref="A34:A35"/>
    <mergeCell ref="C28:C29"/>
    <mergeCell ref="G28:G29"/>
    <mergeCell ref="H28:H29"/>
    <mergeCell ref="C30:C31"/>
    <mergeCell ref="G30:G31"/>
    <mergeCell ref="H30:H31"/>
    <mergeCell ref="A32:A33"/>
    <mergeCell ref="C32:C33"/>
    <mergeCell ref="G32:G33"/>
    <mergeCell ref="A8:A11"/>
    <mergeCell ref="B8:B11"/>
    <mergeCell ref="C8:C11"/>
    <mergeCell ref="G8:G11"/>
    <mergeCell ref="AD8:AD11"/>
    <mergeCell ref="J8:AC9"/>
    <mergeCell ref="N10:Q11"/>
    <mergeCell ref="R10:U11"/>
    <mergeCell ref="V10:Y11"/>
    <mergeCell ref="Z10:AC11"/>
    <mergeCell ref="R12:U13"/>
    <mergeCell ref="N12:Q13"/>
    <mergeCell ref="J18:M19"/>
    <mergeCell ref="N18:Q19"/>
    <mergeCell ref="R18:U19"/>
    <mergeCell ref="J16:M17"/>
    <mergeCell ref="N16:Q17"/>
    <mergeCell ref="R16:U17"/>
    <mergeCell ref="J14:M15"/>
    <mergeCell ref="N14:Q15"/>
    <mergeCell ref="V22:Y23"/>
    <mergeCell ref="Z22:AC23"/>
    <mergeCell ref="J20:M21"/>
    <mergeCell ref="N20:Q21"/>
    <mergeCell ref="R20:U21"/>
    <mergeCell ref="V20:Y21"/>
    <mergeCell ref="Z24:AC25"/>
    <mergeCell ref="J28:M29"/>
    <mergeCell ref="N28:Q29"/>
    <mergeCell ref="R28:U29"/>
    <mergeCell ref="V28:Y29"/>
    <mergeCell ref="J26:M27"/>
    <mergeCell ref="V26:Y27"/>
    <mergeCell ref="J24:M25"/>
    <mergeCell ref="N24:Q25"/>
    <mergeCell ref="R24:U25"/>
    <mergeCell ref="V24:Y25"/>
    <mergeCell ref="N26:Q27"/>
    <mergeCell ref="R26:U27"/>
    <mergeCell ref="J32:M33"/>
    <mergeCell ref="N32:Q33"/>
    <mergeCell ref="R32:U33"/>
    <mergeCell ref="Z32:AC33"/>
    <mergeCell ref="Z28:AC29"/>
    <mergeCell ref="J30:M31"/>
    <mergeCell ref="N30:Q31"/>
    <mergeCell ref="R30:U31"/>
    <mergeCell ref="V30:Y31"/>
    <mergeCell ref="V32:Y33"/>
    <mergeCell ref="AF26:AF27"/>
    <mergeCell ref="AF28:AF29"/>
    <mergeCell ref="AF30:AF31"/>
    <mergeCell ref="AF32:AF33"/>
    <mergeCell ref="AF8:AF11"/>
    <mergeCell ref="AF12:AF13"/>
    <mergeCell ref="AF14:AF15"/>
    <mergeCell ref="AF16:AF17"/>
    <mergeCell ref="AE30:AE31"/>
    <mergeCell ref="AE32:AE33"/>
    <mergeCell ref="AE8:AE11"/>
    <mergeCell ref="AE12:AE13"/>
    <mergeCell ref="AE14:AE15"/>
    <mergeCell ref="AE16:AE17"/>
    <mergeCell ref="AE18:AE19"/>
    <mergeCell ref="AE20:AE21"/>
    <mergeCell ref="AE26:AE27"/>
    <mergeCell ref="AE28:AE29"/>
    <mergeCell ref="AG26:AG27"/>
    <mergeCell ref="AG28:AG29"/>
    <mergeCell ref="AG30:AG31"/>
    <mergeCell ref="AG32:AG33"/>
    <mergeCell ref="AG8:AG11"/>
    <mergeCell ref="AG12:AG13"/>
    <mergeCell ref="AG14:AG15"/>
    <mergeCell ref="AG16:AG17"/>
    <mergeCell ref="AG18:AG19"/>
    <mergeCell ref="AG20:AG21"/>
    <mergeCell ref="E16:E17"/>
    <mergeCell ref="E18:E19"/>
    <mergeCell ref="E20:E21"/>
    <mergeCell ref="AF18:AF19"/>
    <mergeCell ref="AF20:AF21"/>
    <mergeCell ref="H18:H19"/>
    <mergeCell ref="I18:I19"/>
    <mergeCell ref="I20:I21"/>
    <mergeCell ref="AG22:AG23"/>
    <mergeCell ref="AG24:AG25"/>
    <mergeCell ref="AE22:AE23"/>
    <mergeCell ref="AE24:AE25"/>
    <mergeCell ref="AF24:AF25"/>
    <mergeCell ref="AF22:AF23"/>
    <mergeCell ref="E32:E33"/>
    <mergeCell ref="D8:E11"/>
    <mergeCell ref="D12:D13"/>
    <mergeCell ref="D14:D15"/>
    <mergeCell ref="D16:D17"/>
    <mergeCell ref="D18:D19"/>
    <mergeCell ref="E14:E15"/>
    <mergeCell ref="D32:D33"/>
    <mergeCell ref="D28:D29"/>
    <mergeCell ref="D30:D31"/>
    <mergeCell ref="D26:D27"/>
    <mergeCell ref="E28:E29"/>
    <mergeCell ref="E30:E31"/>
    <mergeCell ref="G26:G27"/>
    <mergeCell ref="E26:E27"/>
  </mergeCells>
  <printOptions/>
  <pageMargins left="0.3937007874015748" right="0.3937007874015748" top="0.3937007874015748" bottom="0.3937007874015748" header="0" footer="0"/>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AG36"/>
  <sheetViews>
    <sheetView tabSelected="1" zoomScalePageLayoutView="0" workbookViewId="0" topLeftCell="A1">
      <selection activeCell="D18" sqref="D18:D19"/>
    </sheetView>
  </sheetViews>
  <sheetFormatPr defaultColWidth="9.140625" defaultRowHeight="12.75"/>
  <cols>
    <col min="1" max="1" width="3.00390625" style="7" customWidth="1"/>
    <col min="2" max="2" width="13.28125" style="7" customWidth="1"/>
    <col min="3" max="3" width="10.00390625" style="7" customWidth="1"/>
    <col min="4" max="4" width="5.00390625" style="7" customWidth="1"/>
    <col min="5" max="5" width="5.57421875" style="7" customWidth="1"/>
    <col min="6" max="6" width="20.140625" style="7" customWidth="1"/>
    <col min="7" max="7" width="5.00390625" style="7" customWidth="1"/>
    <col min="8" max="8" width="5.28125" style="7" customWidth="1"/>
    <col min="9" max="9" width="9.140625" style="7" customWidth="1"/>
    <col min="10" max="10" width="3.7109375" style="7" customWidth="1"/>
    <col min="11" max="11" width="2.57421875" style="7" customWidth="1"/>
    <col min="12" max="12" width="3.421875" style="7" customWidth="1"/>
    <col min="13" max="13" width="3.57421875" style="7" customWidth="1"/>
    <col min="14" max="14" width="1.7109375" style="7" customWidth="1"/>
    <col min="15" max="15" width="2.421875" style="7" customWidth="1"/>
    <col min="16" max="16" width="3.8515625" style="7" customWidth="1"/>
    <col min="17" max="17" width="1.28515625" style="7" customWidth="1"/>
    <col min="18" max="18" width="2.00390625" style="7" customWidth="1"/>
    <col min="19" max="20" width="3.140625" style="7" customWidth="1"/>
    <col min="21" max="21" width="2.7109375" style="7" customWidth="1"/>
    <col min="22" max="23" width="3.140625" style="7" customWidth="1"/>
    <col min="24" max="24" width="2.57421875" style="7" customWidth="1"/>
    <col min="25" max="25" width="6.140625" style="7" customWidth="1"/>
    <col min="26" max="26" width="4.421875" style="7" customWidth="1"/>
    <col min="27" max="27" width="4.140625" style="9" customWidth="1"/>
    <col min="28" max="28" width="4.28125" style="7" customWidth="1"/>
    <col min="29" max="16384" width="9.140625" style="7" customWidth="1"/>
  </cols>
  <sheetData>
    <row r="1" spans="1:33" ht="15.75">
      <c r="A1" s="122" t="s">
        <v>149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37"/>
      <c r="AD1" s="37"/>
      <c r="AE1" s="37"/>
      <c r="AF1" s="37"/>
      <c r="AG1" s="37"/>
    </row>
    <row r="2" spans="1:32" ht="12.75" customHeight="1">
      <c r="A2" s="122" t="s">
        <v>148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37"/>
      <c r="AD2" s="37"/>
      <c r="AE2" s="37"/>
      <c r="AF2" s="37"/>
    </row>
    <row r="3" spans="1:33" ht="21" customHeight="1">
      <c r="A3" s="123" t="s">
        <v>150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38"/>
      <c r="AD3" s="38"/>
      <c r="AE3" s="38"/>
      <c r="AF3" s="38"/>
      <c r="AG3" s="38"/>
    </row>
    <row r="4" spans="1:33" ht="18" customHeight="1">
      <c r="A4" s="124" t="s">
        <v>103</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39"/>
      <c r="AD4" s="39"/>
      <c r="AE4" s="39"/>
      <c r="AF4" s="39"/>
      <c r="AG4" s="39"/>
    </row>
    <row r="5" spans="2:9" ht="15.75">
      <c r="B5" s="1" t="s">
        <v>104</v>
      </c>
      <c r="E5" s="1" t="s">
        <v>135</v>
      </c>
      <c r="I5" s="10"/>
    </row>
    <row r="6" spans="2:9" ht="20.25">
      <c r="B6" s="1"/>
      <c r="G6" s="2" t="s">
        <v>105</v>
      </c>
      <c r="I6" s="10"/>
    </row>
    <row r="7" spans="1:13" ht="16.5" thickBot="1">
      <c r="A7" s="7" t="s">
        <v>106</v>
      </c>
      <c r="B7" s="1"/>
      <c r="I7" s="10" t="s">
        <v>110</v>
      </c>
      <c r="M7" s="7" t="s">
        <v>160</v>
      </c>
    </row>
    <row r="8" spans="1:28" ht="12.75" customHeight="1">
      <c r="A8" s="145" t="s">
        <v>1</v>
      </c>
      <c r="B8" s="148" t="s">
        <v>151</v>
      </c>
      <c r="C8" s="148" t="s">
        <v>3</v>
      </c>
      <c r="D8" s="53" t="s">
        <v>128</v>
      </c>
      <c r="E8" s="54"/>
      <c r="F8" s="51" t="s">
        <v>85</v>
      </c>
      <c r="G8" s="151" t="s">
        <v>4</v>
      </c>
      <c r="H8" s="116" t="s">
        <v>136</v>
      </c>
      <c r="I8" s="148" t="s">
        <v>5</v>
      </c>
      <c r="J8" s="162" t="s">
        <v>0</v>
      </c>
      <c r="K8" s="163"/>
      <c r="L8" s="163"/>
      <c r="M8" s="163"/>
      <c r="N8" s="163"/>
      <c r="O8" s="163"/>
      <c r="P8" s="163"/>
      <c r="Q8" s="163"/>
      <c r="R8" s="163"/>
      <c r="S8" s="163"/>
      <c r="T8" s="163"/>
      <c r="U8" s="163"/>
      <c r="V8" s="163"/>
      <c r="W8" s="163"/>
      <c r="X8" s="164"/>
      <c r="Y8" s="160" t="s">
        <v>49</v>
      </c>
      <c r="Z8" s="142" t="s">
        <v>111</v>
      </c>
      <c r="AA8" s="67" t="s">
        <v>99</v>
      </c>
      <c r="AB8" s="46" t="s">
        <v>146</v>
      </c>
    </row>
    <row r="9" spans="1:28" ht="9" customHeight="1">
      <c r="A9" s="146"/>
      <c r="B9" s="149"/>
      <c r="C9" s="149"/>
      <c r="D9" s="55"/>
      <c r="E9" s="56"/>
      <c r="F9" s="113"/>
      <c r="G9" s="152"/>
      <c r="H9" s="117"/>
      <c r="I9" s="149"/>
      <c r="J9" s="165"/>
      <c r="K9" s="166"/>
      <c r="L9" s="166"/>
      <c r="M9" s="166"/>
      <c r="N9" s="166"/>
      <c r="O9" s="166"/>
      <c r="P9" s="166"/>
      <c r="Q9" s="166"/>
      <c r="R9" s="166"/>
      <c r="S9" s="166"/>
      <c r="T9" s="166"/>
      <c r="U9" s="166"/>
      <c r="V9" s="166"/>
      <c r="W9" s="166"/>
      <c r="X9" s="167"/>
      <c r="Y9" s="161"/>
      <c r="Z9" s="65"/>
      <c r="AA9" s="68"/>
      <c r="AB9" s="47"/>
    </row>
    <row r="10" spans="1:28" ht="22.5" customHeight="1">
      <c r="A10" s="146"/>
      <c r="B10" s="149"/>
      <c r="C10" s="149"/>
      <c r="D10" s="55"/>
      <c r="E10" s="56"/>
      <c r="F10" s="113"/>
      <c r="G10" s="152"/>
      <c r="H10" s="117"/>
      <c r="I10" s="149"/>
      <c r="J10" s="136" t="s">
        <v>6</v>
      </c>
      <c r="K10" s="137"/>
      <c r="L10" s="138"/>
      <c r="M10" s="136" t="s">
        <v>7</v>
      </c>
      <c r="N10" s="137"/>
      <c r="O10" s="138"/>
      <c r="P10" s="136" t="s">
        <v>8</v>
      </c>
      <c r="Q10" s="137"/>
      <c r="R10" s="138"/>
      <c r="S10" s="136" t="s">
        <v>9</v>
      </c>
      <c r="T10" s="137"/>
      <c r="U10" s="138"/>
      <c r="V10" s="136" t="s">
        <v>40</v>
      </c>
      <c r="W10" s="137"/>
      <c r="X10" s="138"/>
      <c r="Y10" s="161"/>
      <c r="Z10" s="65"/>
      <c r="AA10" s="68"/>
      <c r="AB10" s="47"/>
    </row>
    <row r="11" spans="1:28" ht="13.5" customHeight="1" thickBot="1">
      <c r="A11" s="147"/>
      <c r="B11" s="150"/>
      <c r="C11" s="150"/>
      <c r="D11" s="57"/>
      <c r="E11" s="58"/>
      <c r="F11" s="52"/>
      <c r="G11" s="153"/>
      <c r="H11" s="118"/>
      <c r="I11" s="150"/>
      <c r="J11" s="139"/>
      <c r="K11" s="140"/>
      <c r="L11" s="141"/>
      <c r="M11" s="139"/>
      <c r="N11" s="140"/>
      <c r="O11" s="141"/>
      <c r="P11" s="139"/>
      <c r="Q11" s="140"/>
      <c r="R11" s="141"/>
      <c r="S11" s="139"/>
      <c r="T11" s="140"/>
      <c r="U11" s="141"/>
      <c r="V11" s="139"/>
      <c r="W11" s="140"/>
      <c r="X11" s="141"/>
      <c r="Y11" s="161"/>
      <c r="Z11" s="66"/>
      <c r="AA11" s="68"/>
      <c r="AB11" s="48"/>
    </row>
    <row r="12" spans="1:28" ht="20.25" customHeight="1">
      <c r="A12" s="143">
        <v>1</v>
      </c>
      <c r="B12" s="21" t="s">
        <v>36</v>
      </c>
      <c r="C12" s="19" t="s">
        <v>37</v>
      </c>
      <c r="D12" s="63">
        <v>11</v>
      </c>
      <c r="E12" s="63">
        <v>2</v>
      </c>
      <c r="F12" s="114" t="s">
        <v>115</v>
      </c>
      <c r="G12" s="113" t="s">
        <v>38</v>
      </c>
      <c r="H12" s="113" t="s">
        <v>38</v>
      </c>
      <c r="I12" s="169" t="s">
        <v>154</v>
      </c>
      <c r="J12" s="157">
        <v>9</v>
      </c>
      <c r="K12" s="158"/>
      <c r="L12" s="159"/>
      <c r="M12" s="157">
        <v>0</v>
      </c>
      <c r="N12" s="158"/>
      <c r="O12" s="159"/>
      <c r="P12" s="157">
        <v>3</v>
      </c>
      <c r="Q12" s="158"/>
      <c r="R12" s="159"/>
      <c r="S12" s="157">
        <f>5/3</f>
        <v>1.6666666666666667</v>
      </c>
      <c r="T12" s="158"/>
      <c r="U12" s="159"/>
      <c r="V12" s="157">
        <v>2</v>
      </c>
      <c r="W12" s="158"/>
      <c r="X12" s="159"/>
      <c r="Y12" s="168">
        <f>J12+M12+P12+S12+V12</f>
        <v>15.666666666666666</v>
      </c>
      <c r="Z12" s="131">
        <v>1</v>
      </c>
      <c r="AA12" s="133">
        <v>100</v>
      </c>
      <c r="AB12" s="135">
        <v>2</v>
      </c>
    </row>
    <row r="13" spans="1:28" ht="57.75" customHeight="1" thickBot="1">
      <c r="A13" s="144"/>
      <c r="B13" s="15" t="s">
        <v>175</v>
      </c>
      <c r="C13" s="20" t="s">
        <v>153</v>
      </c>
      <c r="D13" s="52"/>
      <c r="E13" s="52"/>
      <c r="F13" s="115"/>
      <c r="G13" s="52"/>
      <c r="H13" s="52"/>
      <c r="I13" s="102"/>
      <c r="J13" s="57"/>
      <c r="K13" s="72"/>
      <c r="L13" s="58"/>
      <c r="M13" s="57"/>
      <c r="N13" s="72"/>
      <c r="O13" s="58"/>
      <c r="P13" s="57"/>
      <c r="Q13" s="72"/>
      <c r="R13" s="58"/>
      <c r="S13" s="57"/>
      <c r="T13" s="72"/>
      <c r="U13" s="58"/>
      <c r="V13" s="57"/>
      <c r="W13" s="72"/>
      <c r="X13" s="58"/>
      <c r="Y13" s="128"/>
      <c r="Z13" s="132"/>
      <c r="AA13" s="134"/>
      <c r="AB13" s="135"/>
    </row>
    <row r="14" spans="1:28" ht="27.75" customHeight="1">
      <c r="A14" s="49">
        <v>2</v>
      </c>
      <c r="B14" s="21" t="s">
        <v>180</v>
      </c>
      <c r="C14" s="19" t="s">
        <v>11</v>
      </c>
      <c r="D14" s="63">
        <v>8</v>
      </c>
      <c r="E14" s="63">
        <v>2</v>
      </c>
      <c r="F14" s="114" t="s">
        <v>116</v>
      </c>
      <c r="G14" s="51" t="s">
        <v>21</v>
      </c>
      <c r="H14" s="51" t="s">
        <v>21</v>
      </c>
      <c r="I14" s="63" t="s">
        <v>155</v>
      </c>
      <c r="J14" s="154">
        <v>3.67</v>
      </c>
      <c r="K14" s="155"/>
      <c r="L14" s="156"/>
      <c r="M14" s="154">
        <v>1</v>
      </c>
      <c r="N14" s="155"/>
      <c r="O14" s="156"/>
      <c r="P14" s="154">
        <v>2</v>
      </c>
      <c r="Q14" s="155"/>
      <c r="R14" s="156"/>
      <c r="S14" s="154">
        <v>1.67</v>
      </c>
      <c r="T14" s="155"/>
      <c r="U14" s="156"/>
      <c r="V14" s="154">
        <v>2</v>
      </c>
      <c r="W14" s="155"/>
      <c r="X14" s="156"/>
      <c r="Y14" s="126">
        <f>J14+M14+P14+S14+V14</f>
        <v>10.34</v>
      </c>
      <c r="Z14" s="131">
        <v>2</v>
      </c>
      <c r="AA14" s="133">
        <f>Y14*100/Y12</f>
        <v>66</v>
      </c>
      <c r="AB14" s="135">
        <v>3</v>
      </c>
    </row>
    <row r="15" spans="1:28" ht="36.75" customHeight="1" thickBot="1">
      <c r="A15" s="50"/>
      <c r="B15" s="15" t="s">
        <v>175</v>
      </c>
      <c r="C15" s="20" t="s">
        <v>20</v>
      </c>
      <c r="D15" s="52"/>
      <c r="E15" s="52"/>
      <c r="F15" s="115"/>
      <c r="G15" s="52"/>
      <c r="H15" s="52"/>
      <c r="I15" s="64"/>
      <c r="J15" s="57"/>
      <c r="K15" s="72"/>
      <c r="L15" s="58"/>
      <c r="M15" s="57"/>
      <c r="N15" s="72"/>
      <c r="O15" s="58"/>
      <c r="P15" s="57"/>
      <c r="Q15" s="72"/>
      <c r="R15" s="58"/>
      <c r="S15" s="57"/>
      <c r="T15" s="72"/>
      <c r="U15" s="58"/>
      <c r="V15" s="57"/>
      <c r="W15" s="72"/>
      <c r="X15" s="58"/>
      <c r="Y15" s="128"/>
      <c r="Z15" s="132"/>
      <c r="AA15" s="134"/>
      <c r="AB15" s="135"/>
    </row>
    <row r="16" spans="1:28" ht="37.5" customHeight="1">
      <c r="A16" s="49">
        <v>3</v>
      </c>
      <c r="B16" s="21" t="s">
        <v>48</v>
      </c>
      <c r="C16" s="104" t="s">
        <v>152</v>
      </c>
      <c r="D16" s="63">
        <v>12</v>
      </c>
      <c r="E16" s="63">
        <v>2</v>
      </c>
      <c r="F16" s="114" t="s">
        <v>117</v>
      </c>
      <c r="G16" s="51" t="s">
        <v>21</v>
      </c>
      <c r="H16" s="51" t="s">
        <v>21</v>
      </c>
      <c r="I16" s="63" t="s">
        <v>156</v>
      </c>
      <c r="J16" s="154">
        <v>2.67</v>
      </c>
      <c r="K16" s="155"/>
      <c r="L16" s="156"/>
      <c r="M16" s="154">
        <v>1.33</v>
      </c>
      <c r="N16" s="155"/>
      <c r="O16" s="156"/>
      <c r="P16" s="154">
        <v>1</v>
      </c>
      <c r="Q16" s="155"/>
      <c r="R16" s="156"/>
      <c r="S16" s="154">
        <v>2</v>
      </c>
      <c r="T16" s="155"/>
      <c r="U16" s="156"/>
      <c r="V16" s="154">
        <f>8/3</f>
        <v>2.6666666666666665</v>
      </c>
      <c r="W16" s="155"/>
      <c r="X16" s="156"/>
      <c r="Y16" s="126">
        <f>J16+M16+P16+S16+V16</f>
        <v>9.666666666666666</v>
      </c>
      <c r="Z16" s="131">
        <v>3</v>
      </c>
      <c r="AA16" s="133">
        <f>Y16*100/Y12</f>
        <v>61.702127659574465</v>
      </c>
      <c r="AB16" s="135">
        <v>3</v>
      </c>
    </row>
    <row r="17" spans="1:28" ht="37.5" customHeight="1" thickBot="1">
      <c r="A17" s="50"/>
      <c r="B17" s="15" t="s">
        <v>176</v>
      </c>
      <c r="C17" s="105"/>
      <c r="D17" s="52"/>
      <c r="E17" s="52"/>
      <c r="F17" s="115"/>
      <c r="G17" s="52"/>
      <c r="H17" s="52"/>
      <c r="I17" s="64"/>
      <c r="J17" s="57"/>
      <c r="K17" s="72"/>
      <c r="L17" s="58"/>
      <c r="M17" s="57"/>
      <c r="N17" s="72"/>
      <c r="O17" s="58"/>
      <c r="P17" s="57"/>
      <c r="Q17" s="72"/>
      <c r="R17" s="58"/>
      <c r="S17" s="57"/>
      <c r="T17" s="72"/>
      <c r="U17" s="58"/>
      <c r="V17" s="57"/>
      <c r="W17" s="72"/>
      <c r="X17" s="58"/>
      <c r="Y17" s="128"/>
      <c r="Z17" s="132"/>
      <c r="AA17" s="134"/>
      <c r="AB17" s="135"/>
    </row>
    <row r="18" spans="1:28" ht="27" customHeight="1">
      <c r="A18" s="49">
        <v>4</v>
      </c>
      <c r="B18" s="21" t="s">
        <v>22</v>
      </c>
      <c r="C18" s="19" t="s">
        <v>11</v>
      </c>
      <c r="D18" s="63">
        <v>8</v>
      </c>
      <c r="E18" s="63">
        <v>5</v>
      </c>
      <c r="F18" s="114" t="s">
        <v>118</v>
      </c>
      <c r="G18" s="51" t="s">
        <v>21</v>
      </c>
      <c r="H18" s="51" t="s">
        <v>21</v>
      </c>
      <c r="I18" s="63" t="s">
        <v>157</v>
      </c>
      <c r="J18" s="154">
        <v>2.67</v>
      </c>
      <c r="K18" s="155"/>
      <c r="L18" s="156"/>
      <c r="M18" s="154">
        <v>1.33</v>
      </c>
      <c r="N18" s="155"/>
      <c r="O18" s="156"/>
      <c r="P18" s="154">
        <v>1.67</v>
      </c>
      <c r="Q18" s="155"/>
      <c r="R18" s="156"/>
      <c r="S18" s="154">
        <v>1.67</v>
      </c>
      <c r="T18" s="155"/>
      <c r="U18" s="156"/>
      <c r="V18" s="154">
        <v>2</v>
      </c>
      <c r="W18" s="155"/>
      <c r="X18" s="156"/>
      <c r="Y18" s="126">
        <f>J18+M18+P18+S18+V18</f>
        <v>9.34</v>
      </c>
      <c r="Z18" s="131" t="s">
        <v>114</v>
      </c>
      <c r="AA18" s="133">
        <f>Y18*AA12/Y12</f>
        <v>59.61702127659575</v>
      </c>
      <c r="AB18" s="135">
        <v>3</v>
      </c>
    </row>
    <row r="19" spans="1:28" ht="49.5" customHeight="1" thickBot="1">
      <c r="A19" s="50"/>
      <c r="B19" s="15" t="s">
        <v>177</v>
      </c>
      <c r="C19" s="20" t="s">
        <v>163</v>
      </c>
      <c r="D19" s="52"/>
      <c r="E19" s="52"/>
      <c r="F19" s="115"/>
      <c r="G19" s="52"/>
      <c r="H19" s="52"/>
      <c r="I19" s="64"/>
      <c r="J19" s="57"/>
      <c r="K19" s="72"/>
      <c r="L19" s="58"/>
      <c r="M19" s="57"/>
      <c r="N19" s="72"/>
      <c r="O19" s="58"/>
      <c r="P19" s="57"/>
      <c r="Q19" s="72"/>
      <c r="R19" s="58"/>
      <c r="S19" s="57"/>
      <c r="T19" s="72"/>
      <c r="U19" s="58"/>
      <c r="V19" s="57"/>
      <c r="W19" s="72"/>
      <c r="X19" s="58"/>
      <c r="Y19" s="128"/>
      <c r="Z19" s="132"/>
      <c r="AA19" s="134"/>
      <c r="AB19" s="135"/>
    </row>
    <row r="20" spans="1:28" ht="29.25" customHeight="1">
      <c r="A20" s="49">
        <v>5</v>
      </c>
      <c r="B20" s="21" t="s">
        <v>47</v>
      </c>
      <c r="C20" s="19" t="s">
        <v>11</v>
      </c>
      <c r="D20" s="63">
        <v>7</v>
      </c>
      <c r="E20" s="63">
        <v>4</v>
      </c>
      <c r="F20" s="114" t="s">
        <v>119</v>
      </c>
      <c r="G20" s="51" t="s">
        <v>21</v>
      </c>
      <c r="H20" s="51" t="s">
        <v>21</v>
      </c>
      <c r="I20" s="63" t="s">
        <v>158</v>
      </c>
      <c r="J20" s="154">
        <v>3</v>
      </c>
      <c r="K20" s="155"/>
      <c r="L20" s="156"/>
      <c r="M20" s="154">
        <v>2</v>
      </c>
      <c r="N20" s="155"/>
      <c r="O20" s="156"/>
      <c r="P20" s="154">
        <v>1</v>
      </c>
      <c r="Q20" s="155"/>
      <c r="R20" s="156"/>
      <c r="S20" s="154">
        <v>1.67</v>
      </c>
      <c r="T20" s="155"/>
      <c r="U20" s="156"/>
      <c r="V20" s="154">
        <v>1.67</v>
      </c>
      <c r="W20" s="155"/>
      <c r="X20" s="156"/>
      <c r="Y20" s="126">
        <f>J20+M20+P20+S20+V20</f>
        <v>9.34</v>
      </c>
      <c r="Z20" s="131" t="s">
        <v>114</v>
      </c>
      <c r="AA20" s="133">
        <f>Y20*100/Y12</f>
        <v>59.61702127659575</v>
      </c>
      <c r="AB20" s="135">
        <v>3</v>
      </c>
    </row>
    <row r="21" spans="1:28" ht="46.5" customHeight="1" thickBot="1">
      <c r="A21" s="50"/>
      <c r="B21" s="15" t="s">
        <v>170</v>
      </c>
      <c r="C21" s="18" t="s">
        <v>20</v>
      </c>
      <c r="D21" s="52"/>
      <c r="E21" s="52"/>
      <c r="F21" s="115"/>
      <c r="G21" s="52"/>
      <c r="H21" s="52"/>
      <c r="I21" s="64"/>
      <c r="J21" s="57"/>
      <c r="K21" s="72"/>
      <c r="L21" s="58"/>
      <c r="M21" s="57"/>
      <c r="N21" s="72"/>
      <c r="O21" s="58"/>
      <c r="P21" s="57"/>
      <c r="Q21" s="72"/>
      <c r="R21" s="58"/>
      <c r="S21" s="57"/>
      <c r="T21" s="72"/>
      <c r="U21" s="58"/>
      <c r="V21" s="57"/>
      <c r="W21" s="72"/>
      <c r="X21" s="58"/>
      <c r="Y21" s="128"/>
      <c r="Z21" s="132"/>
      <c r="AA21" s="134"/>
      <c r="AB21" s="135"/>
    </row>
    <row r="22" spans="1:28" ht="24.75" customHeight="1">
      <c r="A22" s="49">
        <v>6</v>
      </c>
      <c r="B22" s="4" t="s">
        <v>41</v>
      </c>
      <c r="C22" s="19" t="s">
        <v>11</v>
      </c>
      <c r="D22" s="63">
        <v>10</v>
      </c>
      <c r="E22" s="63">
        <v>2</v>
      </c>
      <c r="F22" s="114" t="s">
        <v>120</v>
      </c>
      <c r="G22" s="51" t="s">
        <v>21</v>
      </c>
      <c r="H22" s="51" t="s">
        <v>21</v>
      </c>
      <c r="I22" s="63" t="s">
        <v>155</v>
      </c>
      <c r="J22" s="154">
        <f>2/3</f>
        <v>0.6666666666666666</v>
      </c>
      <c r="K22" s="155"/>
      <c r="L22" s="156"/>
      <c r="M22" s="154">
        <v>0</v>
      </c>
      <c r="N22" s="155"/>
      <c r="O22" s="156"/>
      <c r="P22" s="154">
        <f>-9/3</f>
        <v>-3</v>
      </c>
      <c r="Q22" s="155"/>
      <c r="R22" s="156"/>
      <c r="S22" s="154">
        <v>0</v>
      </c>
      <c r="T22" s="155"/>
      <c r="U22" s="156"/>
      <c r="V22" s="154">
        <f>5/3</f>
        <v>1.6666666666666667</v>
      </c>
      <c r="W22" s="155"/>
      <c r="X22" s="156"/>
      <c r="Y22" s="126">
        <f>J22+M22+P22+S22+V22</f>
        <v>-0.6666666666666667</v>
      </c>
      <c r="Z22" s="131" t="s">
        <v>123</v>
      </c>
      <c r="AA22" s="129"/>
      <c r="AB22" s="125"/>
    </row>
    <row r="23" spans="1:28" ht="54.75" customHeight="1" thickBot="1">
      <c r="A23" s="50"/>
      <c r="B23" s="6" t="s">
        <v>178</v>
      </c>
      <c r="C23" s="18" t="s">
        <v>20</v>
      </c>
      <c r="D23" s="52"/>
      <c r="E23" s="52"/>
      <c r="F23" s="115"/>
      <c r="G23" s="52"/>
      <c r="H23" s="52"/>
      <c r="I23" s="64"/>
      <c r="J23" s="57"/>
      <c r="K23" s="72"/>
      <c r="L23" s="58"/>
      <c r="M23" s="57"/>
      <c r="N23" s="72"/>
      <c r="O23" s="58"/>
      <c r="P23" s="57"/>
      <c r="Q23" s="72"/>
      <c r="R23" s="58"/>
      <c r="S23" s="57"/>
      <c r="T23" s="72"/>
      <c r="U23" s="58"/>
      <c r="V23" s="57"/>
      <c r="W23" s="72"/>
      <c r="X23" s="58"/>
      <c r="Y23" s="128"/>
      <c r="Z23" s="132"/>
      <c r="AA23" s="129"/>
      <c r="AB23" s="125"/>
    </row>
    <row r="24" spans="1:28" ht="33" customHeight="1">
      <c r="A24" s="49">
        <v>7</v>
      </c>
      <c r="B24" s="4" t="s">
        <v>45</v>
      </c>
      <c r="C24" s="19" t="s">
        <v>11</v>
      </c>
      <c r="D24" s="63">
        <v>4</v>
      </c>
      <c r="E24" s="63">
        <v>2</v>
      </c>
      <c r="F24" s="114" t="s">
        <v>121</v>
      </c>
      <c r="G24" s="51" t="s">
        <v>21</v>
      </c>
      <c r="H24" s="51" t="s">
        <v>21</v>
      </c>
      <c r="I24" s="63" t="s">
        <v>155</v>
      </c>
      <c r="J24" s="154">
        <v>0.67</v>
      </c>
      <c r="K24" s="155"/>
      <c r="L24" s="156"/>
      <c r="M24" s="154">
        <v>0</v>
      </c>
      <c r="N24" s="155"/>
      <c r="O24" s="156"/>
      <c r="P24" s="154">
        <v>-3.33</v>
      </c>
      <c r="Q24" s="155"/>
      <c r="R24" s="156"/>
      <c r="S24" s="154">
        <v>0</v>
      </c>
      <c r="T24" s="155"/>
      <c r="U24" s="156"/>
      <c r="V24" s="154">
        <v>1.67</v>
      </c>
      <c r="W24" s="155"/>
      <c r="X24" s="156"/>
      <c r="Y24" s="126">
        <f>J24+M24+P24+S24+V24</f>
        <v>-0.9900000000000002</v>
      </c>
      <c r="Z24" s="131" t="s">
        <v>112</v>
      </c>
      <c r="AA24" s="129"/>
      <c r="AB24" s="125"/>
    </row>
    <row r="25" spans="1:28" ht="38.25" customHeight="1" thickBot="1">
      <c r="A25" s="50"/>
      <c r="B25" s="6" t="s">
        <v>178</v>
      </c>
      <c r="C25" s="18" t="s">
        <v>20</v>
      </c>
      <c r="D25" s="52"/>
      <c r="E25" s="52"/>
      <c r="F25" s="115"/>
      <c r="G25" s="52"/>
      <c r="H25" s="52"/>
      <c r="I25" s="64"/>
      <c r="J25" s="57"/>
      <c r="K25" s="72"/>
      <c r="L25" s="58"/>
      <c r="M25" s="57"/>
      <c r="N25" s="72"/>
      <c r="O25" s="58"/>
      <c r="P25" s="57"/>
      <c r="Q25" s="72"/>
      <c r="R25" s="58"/>
      <c r="S25" s="57"/>
      <c r="T25" s="72"/>
      <c r="U25" s="58"/>
      <c r="V25" s="57"/>
      <c r="W25" s="72"/>
      <c r="X25" s="58"/>
      <c r="Y25" s="128"/>
      <c r="Z25" s="132"/>
      <c r="AA25" s="129"/>
      <c r="AB25" s="125"/>
    </row>
    <row r="26" spans="1:28" ht="28.5" customHeight="1">
      <c r="A26" s="49">
        <v>8</v>
      </c>
      <c r="B26" s="22" t="s">
        <v>46</v>
      </c>
      <c r="C26" s="19" t="s">
        <v>11</v>
      </c>
      <c r="D26" s="63">
        <v>8</v>
      </c>
      <c r="E26" s="63">
        <v>2</v>
      </c>
      <c r="F26" s="114" t="s">
        <v>122</v>
      </c>
      <c r="G26" s="51" t="s">
        <v>21</v>
      </c>
      <c r="H26" s="51"/>
      <c r="I26" s="63" t="s">
        <v>159</v>
      </c>
      <c r="J26" s="154">
        <v>0</v>
      </c>
      <c r="K26" s="155"/>
      <c r="L26" s="156"/>
      <c r="M26" s="154">
        <v>0</v>
      </c>
      <c r="N26" s="155"/>
      <c r="O26" s="156"/>
      <c r="P26" s="154">
        <v>0</v>
      </c>
      <c r="Q26" s="155"/>
      <c r="R26" s="156"/>
      <c r="S26" s="154">
        <v>0</v>
      </c>
      <c r="T26" s="155"/>
      <c r="U26" s="156"/>
      <c r="V26" s="154">
        <f>-5/3</f>
        <v>-1.6666666666666667</v>
      </c>
      <c r="W26" s="155"/>
      <c r="X26" s="156"/>
      <c r="Y26" s="126">
        <f>J26+M26+P26+S26+V26</f>
        <v>-1.6666666666666667</v>
      </c>
      <c r="Z26" s="131">
        <v>8</v>
      </c>
      <c r="AA26" s="129"/>
      <c r="AB26" s="125"/>
    </row>
    <row r="27" spans="1:28" ht="50.25" customHeight="1" thickBot="1">
      <c r="A27" s="50"/>
      <c r="B27" s="15" t="s">
        <v>179</v>
      </c>
      <c r="C27" s="18" t="s">
        <v>20</v>
      </c>
      <c r="D27" s="52"/>
      <c r="E27" s="52"/>
      <c r="F27" s="115"/>
      <c r="G27" s="52"/>
      <c r="H27" s="52"/>
      <c r="I27" s="64"/>
      <c r="J27" s="57"/>
      <c r="K27" s="72"/>
      <c r="L27" s="58"/>
      <c r="M27" s="57"/>
      <c r="N27" s="72"/>
      <c r="O27" s="58"/>
      <c r="P27" s="57"/>
      <c r="Q27" s="72"/>
      <c r="R27" s="58"/>
      <c r="S27" s="57"/>
      <c r="T27" s="72"/>
      <c r="U27" s="58"/>
      <c r="V27" s="57"/>
      <c r="W27" s="72"/>
      <c r="X27" s="58"/>
      <c r="Y27" s="127"/>
      <c r="Z27" s="172"/>
      <c r="AA27" s="130"/>
      <c r="AB27" s="87"/>
    </row>
    <row r="28" spans="1:28" ht="17.25" customHeight="1">
      <c r="A28" s="170"/>
      <c r="B28" s="10"/>
      <c r="C28" s="26" t="s">
        <v>129</v>
      </c>
      <c r="D28" s="26">
        <f>SUM(D12:D27)</f>
        <v>68</v>
      </c>
      <c r="E28" s="26">
        <f>SUM(E12:E27)</f>
        <v>21</v>
      </c>
      <c r="F28" s="10"/>
      <c r="G28" s="10"/>
      <c r="H28" s="10"/>
      <c r="I28" s="10"/>
      <c r="J28" s="10"/>
      <c r="K28" s="10"/>
      <c r="L28" s="10"/>
      <c r="M28" s="10"/>
      <c r="N28" s="10"/>
      <c r="O28" s="10"/>
      <c r="P28" s="10"/>
      <c r="Q28" s="10"/>
      <c r="R28" s="10"/>
      <c r="S28" s="10"/>
      <c r="T28" s="10"/>
      <c r="U28" s="10"/>
      <c r="V28" s="10"/>
      <c r="W28" s="10"/>
      <c r="X28" s="10"/>
      <c r="Y28" s="10"/>
      <c r="Z28" s="10"/>
      <c r="AA28" s="171"/>
      <c r="AB28" s="10"/>
    </row>
    <row r="29" spans="1:28" s="28" customFormat="1" ht="15.75" customHeight="1">
      <c r="A29" s="170"/>
      <c r="B29" s="27" t="s">
        <v>130</v>
      </c>
      <c r="D29" s="28" t="s">
        <v>143</v>
      </c>
      <c r="I29" s="27" t="s">
        <v>131</v>
      </c>
      <c r="N29" s="29"/>
      <c r="O29" s="29"/>
      <c r="P29" s="29"/>
      <c r="Q29" s="29"/>
      <c r="R29" s="29"/>
      <c r="S29" s="29"/>
      <c r="T29" s="29"/>
      <c r="U29" s="29"/>
      <c r="V29" s="29"/>
      <c r="W29" s="29"/>
      <c r="X29" s="29"/>
      <c r="Y29" s="29"/>
      <c r="Z29" s="29"/>
      <c r="AA29" s="171"/>
      <c r="AB29" s="29"/>
    </row>
    <row r="30" spans="1:28" s="28" customFormat="1" ht="15.75" customHeight="1">
      <c r="A30" s="174"/>
      <c r="B30" s="27" t="s">
        <v>132</v>
      </c>
      <c r="D30" s="28" t="s">
        <v>133</v>
      </c>
      <c r="I30" s="28" t="s">
        <v>142</v>
      </c>
      <c r="N30" s="29"/>
      <c r="O30" s="29"/>
      <c r="P30" s="29"/>
      <c r="Q30" s="29"/>
      <c r="R30" s="29"/>
      <c r="S30" s="29"/>
      <c r="T30" s="29"/>
      <c r="U30" s="29"/>
      <c r="V30" s="29"/>
      <c r="W30" s="29"/>
      <c r="X30" s="29"/>
      <c r="Y30" s="29"/>
      <c r="Z30" s="29"/>
      <c r="AA30" s="173"/>
      <c r="AB30" s="29"/>
    </row>
    <row r="31" spans="1:28" s="28" customFormat="1" ht="14.25" customHeight="1">
      <c r="A31" s="174"/>
      <c r="I31" s="28" t="s">
        <v>181</v>
      </c>
      <c r="N31" s="29"/>
      <c r="O31" s="29"/>
      <c r="P31" s="29"/>
      <c r="Q31" s="29"/>
      <c r="R31" s="29"/>
      <c r="S31" s="29"/>
      <c r="T31" s="29"/>
      <c r="U31" s="29"/>
      <c r="V31" s="29"/>
      <c r="W31" s="29"/>
      <c r="X31" s="29"/>
      <c r="Y31" s="29"/>
      <c r="Z31" s="29"/>
      <c r="AA31" s="173"/>
      <c r="AB31" s="29"/>
    </row>
    <row r="32" spans="1:28" s="28" customFormat="1" ht="15">
      <c r="A32" s="29"/>
      <c r="I32" s="28" t="s">
        <v>143</v>
      </c>
      <c r="N32" s="29"/>
      <c r="O32" s="29"/>
      <c r="P32" s="29"/>
      <c r="Q32" s="29"/>
      <c r="R32" s="29"/>
      <c r="S32" s="29"/>
      <c r="T32" s="29"/>
      <c r="U32" s="29"/>
      <c r="V32" s="29"/>
      <c r="W32" s="29"/>
      <c r="X32" s="29"/>
      <c r="Y32" s="29"/>
      <c r="Z32" s="29"/>
      <c r="AA32" s="30"/>
      <c r="AB32" s="29"/>
    </row>
    <row r="33" spans="9:27" s="28" customFormat="1" ht="15">
      <c r="I33" s="28" t="s">
        <v>144</v>
      </c>
      <c r="AA33" s="31"/>
    </row>
    <row r="34" spans="9:27" s="28" customFormat="1" ht="15">
      <c r="I34" s="28" t="s">
        <v>133</v>
      </c>
      <c r="AA34" s="31"/>
    </row>
    <row r="35" spans="9:27" s="28" customFormat="1" ht="15">
      <c r="I35" s="28" t="s">
        <v>145</v>
      </c>
      <c r="AA35" s="31"/>
    </row>
    <row r="36" s="28" customFormat="1" ht="15">
      <c r="AA36" s="31"/>
    </row>
  </sheetData>
  <sheetProtection/>
  <mergeCells count="155">
    <mergeCell ref="A16:A17"/>
    <mergeCell ref="A20:A21"/>
    <mergeCell ref="H24:H25"/>
    <mergeCell ref="H8:H11"/>
    <mergeCell ref="A1:AB1"/>
    <mergeCell ref="A2:AB2"/>
    <mergeCell ref="A3:AB3"/>
    <mergeCell ref="A4:AB4"/>
    <mergeCell ref="V18:X19"/>
    <mergeCell ref="S20:U21"/>
    <mergeCell ref="V20:X21"/>
    <mergeCell ref="J22:L23"/>
    <mergeCell ref="M22:O23"/>
    <mergeCell ref="P22:R23"/>
    <mergeCell ref="S22:U23"/>
    <mergeCell ref="V22:X23"/>
    <mergeCell ref="J20:L21"/>
    <mergeCell ref="M20:O21"/>
    <mergeCell ref="P16:R17"/>
    <mergeCell ref="S16:U17"/>
    <mergeCell ref="M18:O19"/>
    <mergeCell ref="P18:R19"/>
    <mergeCell ref="S18:U19"/>
    <mergeCell ref="Y16:Y17"/>
    <mergeCell ref="A30:A31"/>
    <mergeCell ref="C16:C17"/>
    <mergeCell ref="G16:G17"/>
    <mergeCell ref="H16:H17"/>
    <mergeCell ref="Y20:Y21"/>
    <mergeCell ref="V16:X17"/>
    <mergeCell ref="J18:L19"/>
    <mergeCell ref="J16:L17"/>
    <mergeCell ref="M16:O17"/>
    <mergeCell ref="A24:A25"/>
    <mergeCell ref="I24:I25"/>
    <mergeCell ref="A22:A23"/>
    <mergeCell ref="AA30:AA31"/>
    <mergeCell ref="J24:L25"/>
    <mergeCell ref="M24:O25"/>
    <mergeCell ref="P24:R25"/>
    <mergeCell ref="M26:O27"/>
    <mergeCell ref="P26:R27"/>
    <mergeCell ref="S26:U27"/>
    <mergeCell ref="A26:A27"/>
    <mergeCell ref="G26:G27"/>
    <mergeCell ref="H26:H27"/>
    <mergeCell ref="I26:I27"/>
    <mergeCell ref="F26:F27"/>
    <mergeCell ref="Z24:Z25"/>
    <mergeCell ref="Z26:Z27"/>
    <mergeCell ref="G20:G21"/>
    <mergeCell ref="H20:H21"/>
    <mergeCell ref="I20:I21"/>
    <mergeCell ref="P20:R21"/>
    <mergeCell ref="V26:X27"/>
    <mergeCell ref="G22:G23"/>
    <mergeCell ref="H22:H23"/>
    <mergeCell ref="G24:G25"/>
    <mergeCell ref="A28:A29"/>
    <mergeCell ref="AA28:AA29"/>
    <mergeCell ref="S24:U25"/>
    <mergeCell ref="V24:X25"/>
    <mergeCell ref="J26:L27"/>
    <mergeCell ref="E24:E25"/>
    <mergeCell ref="F24:F25"/>
    <mergeCell ref="D24:D25"/>
    <mergeCell ref="D26:D27"/>
    <mergeCell ref="E26:E27"/>
    <mergeCell ref="I22:I23"/>
    <mergeCell ref="A18:A19"/>
    <mergeCell ref="H18:H19"/>
    <mergeCell ref="A14:A15"/>
    <mergeCell ref="H14:H15"/>
    <mergeCell ref="G18:G19"/>
    <mergeCell ref="F16:F17"/>
    <mergeCell ref="E18:E19"/>
    <mergeCell ref="I18:I19"/>
    <mergeCell ref="I16:I17"/>
    <mergeCell ref="V12:X13"/>
    <mergeCell ref="Y12:Y13"/>
    <mergeCell ref="M14:O15"/>
    <mergeCell ref="I12:I13"/>
    <mergeCell ref="V14:X15"/>
    <mergeCell ref="Y14:Y15"/>
    <mergeCell ref="J12:L13"/>
    <mergeCell ref="I14:I15"/>
    <mergeCell ref="M12:O13"/>
    <mergeCell ref="Y8:Y11"/>
    <mergeCell ref="P10:R11"/>
    <mergeCell ref="I8:I11"/>
    <mergeCell ref="J8:X9"/>
    <mergeCell ref="M10:O11"/>
    <mergeCell ref="F8:F11"/>
    <mergeCell ref="J14:L15"/>
    <mergeCell ref="P14:R15"/>
    <mergeCell ref="S14:U15"/>
    <mergeCell ref="P12:R13"/>
    <mergeCell ref="S12:U13"/>
    <mergeCell ref="G14:G15"/>
    <mergeCell ref="F12:F13"/>
    <mergeCell ref="Z20:Z21"/>
    <mergeCell ref="A12:A13"/>
    <mergeCell ref="H12:H13"/>
    <mergeCell ref="J10:L11"/>
    <mergeCell ref="A8:A11"/>
    <mergeCell ref="B8:B11"/>
    <mergeCell ref="C8:C11"/>
    <mergeCell ref="G8:G11"/>
    <mergeCell ref="G12:G13"/>
    <mergeCell ref="D8:E11"/>
    <mergeCell ref="AA8:AA11"/>
    <mergeCell ref="S10:U11"/>
    <mergeCell ref="V10:X11"/>
    <mergeCell ref="Y18:Y19"/>
    <mergeCell ref="AA18:AA19"/>
    <mergeCell ref="Z8:Z11"/>
    <mergeCell ref="Z12:Z13"/>
    <mergeCell ref="Z14:Z15"/>
    <mergeCell ref="Z16:Z17"/>
    <mergeCell ref="Z18:Z19"/>
    <mergeCell ref="AA20:AA21"/>
    <mergeCell ref="AB8:AB11"/>
    <mergeCell ref="AB12:AB13"/>
    <mergeCell ref="AB14:AB15"/>
    <mergeCell ref="AB16:AB17"/>
    <mergeCell ref="AB18:AB19"/>
    <mergeCell ref="AA12:AA13"/>
    <mergeCell ref="AA14:AA15"/>
    <mergeCell ref="AA16:AA17"/>
    <mergeCell ref="AB20:AB21"/>
    <mergeCell ref="AB22:AB23"/>
    <mergeCell ref="AB24:AB25"/>
    <mergeCell ref="AB26:AB27"/>
    <mergeCell ref="Y26:Y27"/>
    <mergeCell ref="Y24:Y25"/>
    <mergeCell ref="AA24:AA25"/>
    <mergeCell ref="Y22:Y23"/>
    <mergeCell ref="AA22:AA23"/>
    <mergeCell ref="AA26:AA27"/>
    <mergeCell ref="Z22:Z23"/>
    <mergeCell ref="D12:D13"/>
    <mergeCell ref="D14:D15"/>
    <mergeCell ref="D16:D17"/>
    <mergeCell ref="E12:E13"/>
    <mergeCell ref="E14:E15"/>
    <mergeCell ref="E16:E17"/>
    <mergeCell ref="D18:D19"/>
    <mergeCell ref="D20:D21"/>
    <mergeCell ref="E20:E21"/>
    <mergeCell ref="D22:D23"/>
    <mergeCell ref="E22:E23"/>
    <mergeCell ref="F18:F19"/>
    <mergeCell ref="F20:F21"/>
    <mergeCell ref="F22:F23"/>
    <mergeCell ref="F14:F15"/>
  </mergeCells>
  <printOptions/>
  <pageMargins left="0.3937007874015748" right="0.3937007874015748"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G39"/>
  <sheetViews>
    <sheetView zoomScalePageLayoutView="0" workbookViewId="0" topLeftCell="A4">
      <selection activeCell="B25" sqref="B25"/>
    </sheetView>
  </sheetViews>
  <sheetFormatPr defaultColWidth="9.140625" defaultRowHeight="12.75"/>
  <cols>
    <col min="1" max="1" width="3.00390625" style="23" customWidth="1"/>
    <col min="2" max="2" width="13.7109375" style="23" customWidth="1"/>
    <col min="3" max="3" width="4.8515625" style="23" customWidth="1"/>
    <col min="4" max="4" width="5.00390625" style="23" customWidth="1"/>
    <col min="5" max="5" width="25.00390625" style="23" customWidth="1"/>
    <col min="6" max="6" width="9.8515625" style="23" customWidth="1"/>
    <col min="7" max="7" width="6.8515625" style="23" customWidth="1"/>
    <col min="8" max="8" width="4.8515625" style="23" customWidth="1"/>
    <col min="9" max="9" width="4.7109375" style="23" customWidth="1"/>
    <col min="10" max="10" width="3.7109375" style="23" customWidth="1"/>
    <col min="11" max="11" width="3.57421875" style="23" customWidth="1"/>
    <col min="12" max="12" width="1.1484375" style="23" customWidth="1"/>
    <col min="13" max="13" width="3.57421875" style="23" customWidth="1"/>
    <col min="14" max="14" width="4.28125" style="23" customWidth="1"/>
    <col min="15" max="15" width="0.85546875" style="23" customWidth="1"/>
    <col min="16" max="16" width="3.140625" style="23" customWidth="1"/>
    <col min="17" max="17" width="2.140625" style="23" customWidth="1"/>
    <col min="18" max="18" width="1.1484375" style="23" customWidth="1"/>
    <col min="19" max="20" width="3.140625" style="23" customWidth="1"/>
    <col min="21" max="21" width="1.421875" style="23" customWidth="1"/>
    <col min="22" max="23" width="3.140625" style="23" customWidth="1"/>
    <col min="24" max="24" width="0.85546875" style="23" customWidth="1"/>
    <col min="25" max="25" width="6.7109375" style="23" customWidth="1"/>
    <col min="26" max="26" width="4.28125" style="23" customWidth="1"/>
    <col min="27" max="27" width="4.421875" style="40" customWidth="1"/>
    <col min="28" max="28" width="5.28125" style="23" customWidth="1"/>
    <col min="29" max="16384" width="9.140625" style="23" customWidth="1"/>
  </cols>
  <sheetData>
    <row r="1" spans="1:33" s="7" customFormat="1" ht="15.75">
      <c r="A1" s="122" t="s">
        <v>149</v>
      </c>
      <c r="B1" s="122"/>
      <c r="C1" s="122"/>
      <c r="D1" s="122"/>
      <c r="E1" s="122"/>
      <c r="F1" s="122"/>
      <c r="G1" s="122"/>
      <c r="H1" s="122"/>
      <c r="I1" s="122"/>
      <c r="J1" s="122"/>
      <c r="K1" s="122"/>
      <c r="L1" s="122"/>
      <c r="M1" s="122"/>
      <c r="N1" s="122"/>
      <c r="O1" s="122"/>
      <c r="P1" s="122"/>
      <c r="Q1" s="122"/>
      <c r="R1" s="122"/>
      <c r="S1" s="122"/>
      <c r="T1" s="122"/>
      <c r="U1" s="122"/>
      <c r="V1" s="122"/>
      <c r="W1" s="122"/>
      <c r="X1" s="122"/>
      <c r="Y1" s="122"/>
      <c r="Z1" s="122"/>
      <c r="AA1" s="122"/>
      <c r="AB1" s="122"/>
      <c r="AC1" s="37"/>
      <c r="AD1" s="37"/>
      <c r="AE1" s="37"/>
      <c r="AF1" s="37"/>
      <c r="AG1" s="37"/>
    </row>
    <row r="2" spans="1:32" s="7" customFormat="1" ht="12.75" customHeight="1">
      <c r="A2" s="122" t="s">
        <v>148</v>
      </c>
      <c r="B2" s="122"/>
      <c r="C2" s="122"/>
      <c r="D2" s="122"/>
      <c r="E2" s="122"/>
      <c r="F2" s="122"/>
      <c r="G2" s="122"/>
      <c r="H2" s="122"/>
      <c r="I2" s="122"/>
      <c r="J2" s="122"/>
      <c r="K2" s="122"/>
      <c r="L2" s="122"/>
      <c r="M2" s="122"/>
      <c r="N2" s="122"/>
      <c r="O2" s="122"/>
      <c r="P2" s="122"/>
      <c r="Q2" s="122"/>
      <c r="R2" s="122"/>
      <c r="S2" s="122"/>
      <c r="T2" s="122"/>
      <c r="U2" s="122"/>
      <c r="V2" s="122"/>
      <c r="W2" s="122"/>
      <c r="X2" s="122"/>
      <c r="Y2" s="122"/>
      <c r="Z2" s="122"/>
      <c r="AA2" s="122"/>
      <c r="AB2" s="122"/>
      <c r="AC2" s="37"/>
      <c r="AD2" s="37"/>
      <c r="AE2" s="37"/>
      <c r="AF2" s="37"/>
    </row>
    <row r="3" spans="1:33" s="7" customFormat="1" ht="21" customHeight="1">
      <c r="A3" s="123" t="s">
        <v>150</v>
      </c>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38"/>
      <c r="AD3" s="38"/>
      <c r="AE3" s="38"/>
      <c r="AF3" s="38"/>
      <c r="AG3" s="38"/>
    </row>
    <row r="4" spans="1:33" s="7" customFormat="1" ht="18" customHeight="1">
      <c r="A4" s="124" t="s">
        <v>103</v>
      </c>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39"/>
      <c r="AD4" s="39"/>
      <c r="AE4" s="39"/>
      <c r="AF4" s="39"/>
      <c r="AG4" s="39"/>
    </row>
    <row r="5" spans="2:26" ht="15.75">
      <c r="B5" s="1" t="s">
        <v>104</v>
      </c>
      <c r="C5" s="1"/>
      <c r="D5" s="1"/>
      <c r="F5" s="1" t="s">
        <v>107</v>
      </c>
      <c r="G5" s="7"/>
      <c r="H5" s="10"/>
      <c r="I5" s="7"/>
      <c r="J5" s="7"/>
      <c r="K5" s="7"/>
      <c r="L5" s="7"/>
      <c r="M5" s="7"/>
      <c r="N5" s="7"/>
      <c r="O5" s="7"/>
      <c r="P5" s="7"/>
      <c r="Q5" s="7"/>
      <c r="R5" s="7"/>
      <c r="S5" s="7"/>
      <c r="T5" s="7"/>
      <c r="U5" s="7"/>
      <c r="V5" s="7"/>
      <c r="W5" s="7"/>
      <c r="X5" s="7"/>
      <c r="Y5" s="7"/>
      <c r="Z5" s="7"/>
    </row>
    <row r="6" spans="1:28" ht="18.75" customHeight="1">
      <c r="A6" s="121" t="s">
        <v>105</v>
      </c>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row>
    <row r="7" spans="1:26" ht="16.5" thickBot="1">
      <c r="A7" s="7" t="s">
        <v>106</v>
      </c>
      <c r="B7" s="1"/>
      <c r="C7" s="1"/>
      <c r="D7" s="1"/>
      <c r="E7" s="7"/>
      <c r="F7" s="7" t="s">
        <v>161</v>
      </c>
      <c r="G7" s="7"/>
      <c r="H7" s="10"/>
      <c r="I7" s="7"/>
      <c r="J7" s="7"/>
      <c r="K7" s="7"/>
      <c r="L7" s="7"/>
      <c r="M7" s="7"/>
      <c r="N7" s="7"/>
      <c r="O7" s="7"/>
      <c r="P7" s="7"/>
      <c r="Q7" s="7"/>
      <c r="R7" s="7"/>
      <c r="S7" s="7"/>
      <c r="T7" s="7"/>
      <c r="U7" s="7"/>
      <c r="V7" s="7"/>
      <c r="W7" s="7"/>
      <c r="X7" s="7"/>
      <c r="Y7" s="7"/>
      <c r="Z7" s="7"/>
    </row>
    <row r="8" spans="1:28" ht="12.75" customHeight="1">
      <c r="A8" s="210" t="s">
        <v>1</v>
      </c>
      <c r="B8" s="177" t="s">
        <v>2</v>
      </c>
      <c r="C8" s="53" t="s">
        <v>128</v>
      </c>
      <c r="D8" s="54"/>
      <c r="E8" s="194" t="s">
        <v>79</v>
      </c>
      <c r="F8" s="177" t="s">
        <v>3</v>
      </c>
      <c r="G8" s="215" t="s">
        <v>63</v>
      </c>
      <c r="H8" s="220" t="s">
        <v>162</v>
      </c>
      <c r="I8" s="225" t="s">
        <v>5</v>
      </c>
      <c r="J8" s="228" t="s">
        <v>0</v>
      </c>
      <c r="K8" s="229"/>
      <c r="L8" s="229"/>
      <c r="M8" s="229"/>
      <c r="N8" s="229"/>
      <c r="O8" s="229"/>
      <c r="P8" s="229"/>
      <c r="Q8" s="229"/>
      <c r="R8" s="229"/>
      <c r="S8" s="229"/>
      <c r="T8" s="229"/>
      <c r="U8" s="229"/>
      <c r="V8" s="229"/>
      <c r="W8" s="229"/>
      <c r="X8" s="229"/>
      <c r="Y8" s="160" t="s">
        <v>49</v>
      </c>
      <c r="Z8" s="142" t="s">
        <v>111</v>
      </c>
      <c r="AA8" s="237" t="s">
        <v>99</v>
      </c>
      <c r="AB8" s="46" t="s">
        <v>146</v>
      </c>
    </row>
    <row r="9" spans="1:28" ht="13.5" customHeight="1" thickBot="1">
      <c r="A9" s="211"/>
      <c r="B9" s="213"/>
      <c r="C9" s="55"/>
      <c r="D9" s="56"/>
      <c r="E9" s="113"/>
      <c r="F9" s="213"/>
      <c r="G9" s="216"/>
      <c r="H9" s="236"/>
      <c r="I9" s="226"/>
      <c r="J9" s="230"/>
      <c r="K9" s="231"/>
      <c r="L9" s="231"/>
      <c r="M9" s="231"/>
      <c r="N9" s="231"/>
      <c r="O9" s="231"/>
      <c r="P9" s="231"/>
      <c r="Q9" s="231"/>
      <c r="R9" s="231"/>
      <c r="S9" s="231"/>
      <c r="T9" s="231"/>
      <c r="U9" s="231"/>
      <c r="V9" s="231"/>
      <c r="W9" s="231"/>
      <c r="X9" s="231"/>
      <c r="Y9" s="161"/>
      <c r="Z9" s="65"/>
      <c r="AA9" s="238"/>
      <c r="AB9" s="47"/>
    </row>
    <row r="10" spans="1:28" ht="22.5" customHeight="1">
      <c r="A10" s="211"/>
      <c r="B10" s="213"/>
      <c r="C10" s="55"/>
      <c r="D10" s="56"/>
      <c r="E10" s="113"/>
      <c r="F10" s="213"/>
      <c r="G10" s="216"/>
      <c r="H10" s="236"/>
      <c r="I10" s="226"/>
      <c r="J10" s="199" t="s">
        <v>6</v>
      </c>
      <c r="K10" s="205"/>
      <c r="L10" s="206"/>
      <c r="M10" s="199" t="s">
        <v>7</v>
      </c>
      <c r="N10" s="222"/>
      <c r="O10" s="205"/>
      <c r="P10" s="199" t="s">
        <v>8</v>
      </c>
      <c r="Q10" s="222"/>
      <c r="R10" s="200"/>
      <c r="S10" s="199" t="s">
        <v>9</v>
      </c>
      <c r="T10" s="200"/>
      <c r="U10" s="201"/>
      <c r="V10" s="199" t="s">
        <v>40</v>
      </c>
      <c r="W10" s="205"/>
      <c r="X10" s="206"/>
      <c r="Y10" s="161"/>
      <c r="Z10" s="65"/>
      <c r="AA10" s="238"/>
      <c r="AB10" s="47"/>
    </row>
    <row r="11" spans="1:28" ht="13.5" customHeight="1" thickBot="1">
      <c r="A11" s="212"/>
      <c r="B11" s="214"/>
      <c r="C11" s="55"/>
      <c r="D11" s="56"/>
      <c r="E11" s="52"/>
      <c r="F11" s="214"/>
      <c r="G11" s="217"/>
      <c r="H11" s="221"/>
      <c r="I11" s="227"/>
      <c r="J11" s="207"/>
      <c r="K11" s="208"/>
      <c r="L11" s="209"/>
      <c r="M11" s="207"/>
      <c r="N11" s="223"/>
      <c r="O11" s="208"/>
      <c r="P11" s="202"/>
      <c r="Q11" s="224"/>
      <c r="R11" s="203"/>
      <c r="S11" s="202"/>
      <c r="T11" s="203"/>
      <c r="U11" s="204"/>
      <c r="V11" s="207"/>
      <c r="W11" s="208"/>
      <c r="X11" s="209"/>
      <c r="Y11" s="161"/>
      <c r="Z11" s="66"/>
      <c r="AA11" s="239"/>
      <c r="AB11" s="47"/>
    </row>
    <row r="12" spans="1:28" ht="31.5" customHeight="1">
      <c r="A12" s="33">
        <v>1</v>
      </c>
      <c r="B12" s="41" t="s">
        <v>31</v>
      </c>
      <c r="C12" s="175">
        <v>10</v>
      </c>
      <c r="D12" s="175">
        <v>2</v>
      </c>
      <c r="E12" s="233" t="s">
        <v>98</v>
      </c>
      <c r="F12" s="220" t="s">
        <v>190</v>
      </c>
      <c r="G12" s="194" t="s">
        <v>70</v>
      </c>
      <c r="H12" s="220">
        <v>3</v>
      </c>
      <c r="I12" s="190" t="s">
        <v>75</v>
      </c>
      <c r="J12" s="182">
        <f>65/3</f>
        <v>21.666666666666668</v>
      </c>
      <c r="K12" s="183"/>
      <c r="L12" s="184"/>
      <c r="M12" s="182">
        <f>1/3</f>
        <v>0.3333333333333333</v>
      </c>
      <c r="N12" s="183"/>
      <c r="O12" s="184"/>
      <c r="P12" s="182">
        <f>8/3</f>
        <v>2.6666666666666665</v>
      </c>
      <c r="Q12" s="183"/>
      <c r="R12" s="184"/>
      <c r="S12" s="182">
        <f>5/3</f>
        <v>1.6666666666666667</v>
      </c>
      <c r="T12" s="183"/>
      <c r="U12" s="184"/>
      <c r="V12" s="187">
        <f>9/3</f>
        <v>3</v>
      </c>
      <c r="W12" s="188"/>
      <c r="X12" s="189"/>
      <c r="Y12" s="218">
        <f>J12+M12+P12+S12+V12</f>
        <v>29.333333333333336</v>
      </c>
      <c r="Z12" s="185">
        <v>1</v>
      </c>
      <c r="AA12" s="196">
        <v>100</v>
      </c>
      <c r="AB12" s="177" t="s">
        <v>125</v>
      </c>
    </row>
    <row r="13" spans="1:28" ht="49.5" customHeight="1" thickBot="1">
      <c r="A13" s="34"/>
      <c r="B13" s="35" t="s">
        <v>182</v>
      </c>
      <c r="C13" s="176"/>
      <c r="D13" s="176"/>
      <c r="E13" s="234"/>
      <c r="F13" s="221"/>
      <c r="G13" s="195"/>
      <c r="H13" s="221"/>
      <c r="I13" s="191"/>
      <c r="J13" s="57"/>
      <c r="K13" s="72"/>
      <c r="L13" s="58"/>
      <c r="M13" s="57"/>
      <c r="N13" s="72"/>
      <c r="O13" s="58"/>
      <c r="P13" s="57"/>
      <c r="Q13" s="72"/>
      <c r="R13" s="58"/>
      <c r="S13" s="57"/>
      <c r="T13" s="72"/>
      <c r="U13" s="58"/>
      <c r="V13" s="57"/>
      <c r="W13" s="72"/>
      <c r="X13" s="58"/>
      <c r="Y13" s="219"/>
      <c r="Z13" s="186"/>
      <c r="AA13" s="198"/>
      <c r="AB13" s="43"/>
    </row>
    <row r="14" spans="1:28" ht="31.5" customHeight="1">
      <c r="A14" s="33">
        <v>2</v>
      </c>
      <c r="B14" s="41" t="s">
        <v>57</v>
      </c>
      <c r="C14" s="175">
        <v>7</v>
      </c>
      <c r="D14" s="175">
        <v>3</v>
      </c>
      <c r="E14" s="233" t="s">
        <v>82</v>
      </c>
      <c r="F14" s="192" t="s">
        <v>62</v>
      </c>
      <c r="G14" s="194" t="s">
        <v>64</v>
      </c>
      <c r="H14" s="220">
        <v>2</v>
      </c>
      <c r="I14" s="190" t="s">
        <v>50</v>
      </c>
      <c r="J14" s="182">
        <f>50/3</f>
        <v>16.666666666666668</v>
      </c>
      <c r="K14" s="183"/>
      <c r="L14" s="184"/>
      <c r="M14" s="182">
        <f>5/3</f>
        <v>1.6666666666666667</v>
      </c>
      <c r="N14" s="183"/>
      <c r="O14" s="184"/>
      <c r="P14" s="182">
        <f>4/3</f>
        <v>1.3333333333333333</v>
      </c>
      <c r="Q14" s="183"/>
      <c r="R14" s="184"/>
      <c r="S14" s="182">
        <f>8/3</f>
        <v>2.6666666666666665</v>
      </c>
      <c r="T14" s="183"/>
      <c r="U14" s="184"/>
      <c r="V14" s="182">
        <f>6/3</f>
        <v>2</v>
      </c>
      <c r="W14" s="183"/>
      <c r="X14" s="184"/>
      <c r="Y14" s="218">
        <f>J14+M14+P14+S14+V14</f>
        <v>24.333333333333336</v>
      </c>
      <c r="Z14" s="185">
        <v>2</v>
      </c>
      <c r="AA14" s="196">
        <f>Y14*AA12/Y12</f>
        <v>82.95454545454545</v>
      </c>
      <c r="AB14" s="177" t="s">
        <v>125</v>
      </c>
    </row>
    <row r="15" spans="1:28" ht="36" customHeight="1" thickBot="1">
      <c r="A15" s="34"/>
      <c r="B15" s="35" t="s">
        <v>183</v>
      </c>
      <c r="C15" s="176"/>
      <c r="D15" s="176"/>
      <c r="E15" s="234"/>
      <c r="F15" s="193"/>
      <c r="G15" s="195"/>
      <c r="H15" s="221"/>
      <c r="I15" s="191"/>
      <c r="J15" s="57"/>
      <c r="K15" s="72"/>
      <c r="L15" s="58"/>
      <c r="M15" s="57"/>
      <c r="N15" s="72"/>
      <c r="O15" s="58"/>
      <c r="P15" s="57"/>
      <c r="Q15" s="72"/>
      <c r="R15" s="58"/>
      <c r="S15" s="57"/>
      <c r="T15" s="72"/>
      <c r="U15" s="58"/>
      <c r="V15" s="57"/>
      <c r="W15" s="72"/>
      <c r="X15" s="58"/>
      <c r="Y15" s="219"/>
      <c r="Z15" s="186"/>
      <c r="AA15" s="197"/>
      <c r="AB15" s="43"/>
    </row>
    <row r="16" spans="1:28" ht="33" customHeight="1">
      <c r="A16" s="36">
        <v>3</v>
      </c>
      <c r="B16" s="41" t="s">
        <v>74</v>
      </c>
      <c r="C16" s="175">
        <v>9</v>
      </c>
      <c r="D16" s="175">
        <v>2</v>
      </c>
      <c r="E16" s="233" t="s">
        <v>83</v>
      </c>
      <c r="F16" s="220" t="s">
        <v>190</v>
      </c>
      <c r="G16" s="194" t="s">
        <v>70</v>
      </c>
      <c r="H16" s="220">
        <v>3</v>
      </c>
      <c r="I16" s="190" t="s">
        <v>73</v>
      </c>
      <c r="J16" s="182">
        <f>53/3</f>
        <v>17.666666666666668</v>
      </c>
      <c r="K16" s="183"/>
      <c r="L16" s="184"/>
      <c r="M16" s="182">
        <v>0</v>
      </c>
      <c r="N16" s="183"/>
      <c r="O16" s="184"/>
      <c r="P16" s="182">
        <f>1/3</f>
        <v>0.3333333333333333</v>
      </c>
      <c r="Q16" s="183"/>
      <c r="R16" s="184"/>
      <c r="S16" s="182">
        <f>4/3</f>
        <v>1.3333333333333333</v>
      </c>
      <c r="T16" s="183"/>
      <c r="U16" s="184"/>
      <c r="V16" s="182">
        <f>1/3</f>
        <v>0.3333333333333333</v>
      </c>
      <c r="W16" s="183"/>
      <c r="X16" s="184"/>
      <c r="Y16" s="218">
        <f>J16+M16+P16+S16+V16</f>
        <v>19.666666666666664</v>
      </c>
      <c r="Z16" s="185">
        <v>3</v>
      </c>
      <c r="AA16" s="196">
        <f>Y16*AA12/Y12</f>
        <v>67.04545454545453</v>
      </c>
      <c r="AB16" s="177" t="s">
        <v>126</v>
      </c>
    </row>
    <row r="17" spans="1:28" ht="35.25" customHeight="1" thickBot="1">
      <c r="A17" s="36"/>
      <c r="B17" s="35" t="s">
        <v>184</v>
      </c>
      <c r="C17" s="176"/>
      <c r="D17" s="176"/>
      <c r="E17" s="234"/>
      <c r="F17" s="221"/>
      <c r="G17" s="195"/>
      <c r="H17" s="221"/>
      <c r="I17" s="191"/>
      <c r="J17" s="57"/>
      <c r="K17" s="72"/>
      <c r="L17" s="58"/>
      <c r="M17" s="57"/>
      <c r="N17" s="72"/>
      <c r="O17" s="58"/>
      <c r="P17" s="57"/>
      <c r="Q17" s="72"/>
      <c r="R17" s="58"/>
      <c r="S17" s="57"/>
      <c r="T17" s="72"/>
      <c r="U17" s="58"/>
      <c r="V17" s="57"/>
      <c r="W17" s="72"/>
      <c r="X17" s="58"/>
      <c r="Y17" s="219"/>
      <c r="Z17" s="186"/>
      <c r="AA17" s="197"/>
      <c r="AB17" s="43"/>
    </row>
    <row r="18" spans="1:28" ht="32.25" customHeight="1">
      <c r="A18" s="33">
        <v>4</v>
      </c>
      <c r="B18" s="42" t="s">
        <v>58</v>
      </c>
      <c r="C18" s="175">
        <v>14</v>
      </c>
      <c r="D18" s="175">
        <v>3</v>
      </c>
      <c r="E18" s="233" t="s">
        <v>80</v>
      </c>
      <c r="F18" s="220" t="s">
        <v>66</v>
      </c>
      <c r="G18" s="194" t="s">
        <v>65</v>
      </c>
      <c r="H18" s="220">
        <v>3</v>
      </c>
      <c r="I18" s="190" t="s">
        <v>51</v>
      </c>
      <c r="J18" s="182">
        <f>36/2</f>
        <v>18</v>
      </c>
      <c r="K18" s="183"/>
      <c r="L18" s="184"/>
      <c r="M18" s="182">
        <f>2/3</f>
        <v>0.6666666666666666</v>
      </c>
      <c r="N18" s="183"/>
      <c r="O18" s="184"/>
      <c r="P18" s="182">
        <f>-3/3</f>
        <v>-1</v>
      </c>
      <c r="Q18" s="183"/>
      <c r="R18" s="184"/>
      <c r="S18" s="182">
        <f>1/3</f>
        <v>0.3333333333333333</v>
      </c>
      <c r="T18" s="183"/>
      <c r="U18" s="184"/>
      <c r="V18" s="182">
        <f>1/3</f>
        <v>0.3333333333333333</v>
      </c>
      <c r="W18" s="183"/>
      <c r="X18" s="184"/>
      <c r="Y18" s="218">
        <f>J18+M18+P18+S18+V18</f>
        <v>18.333333333333332</v>
      </c>
      <c r="Z18" s="185">
        <v>4</v>
      </c>
      <c r="AA18" s="196">
        <f>Y18*AA12/Y12</f>
        <v>62.49999999999999</v>
      </c>
      <c r="AB18" s="177" t="s">
        <v>126</v>
      </c>
    </row>
    <row r="19" spans="1:28" ht="45.75" customHeight="1" thickBot="1">
      <c r="A19" s="34"/>
      <c r="B19" s="35" t="s">
        <v>185</v>
      </c>
      <c r="C19" s="176"/>
      <c r="D19" s="176"/>
      <c r="E19" s="234"/>
      <c r="F19" s="221"/>
      <c r="G19" s="195"/>
      <c r="H19" s="221"/>
      <c r="I19" s="191"/>
      <c r="J19" s="57"/>
      <c r="K19" s="72"/>
      <c r="L19" s="58"/>
      <c r="M19" s="57"/>
      <c r="N19" s="72"/>
      <c r="O19" s="58"/>
      <c r="P19" s="57"/>
      <c r="Q19" s="72"/>
      <c r="R19" s="58"/>
      <c r="S19" s="57"/>
      <c r="T19" s="72"/>
      <c r="U19" s="58"/>
      <c r="V19" s="57"/>
      <c r="W19" s="72"/>
      <c r="X19" s="58"/>
      <c r="Y19" s="219"/>
      <c r="Z19" s="186"/>
      <c r="AA19" s="197"/>
      <c r="AB19" s="43"/>
    </row>
    <row r="20" spans="1:28" ht="24" customHeight="1">
      <c r="A20" s="33">
        <v>5</v>
      </c>
      <c r="B20" s="41" t="s">
        <v>56</v>
      </c>
      <c r="C20" s="175">
        <v>11</v>
      </c>
      <c r="D20" s="175">
        <v>4</v>
      </c>
      <c r="E20" s="233" t="s">
        <v>97</v>
      </c>
      <c r="F20" s="220" t="s">
        <v>190</v>
      </c>
      <c r="G20" s="194" t="s">
        <v>71</v>
      </c>
      <c r="H20" s="220">
        <v>1</v>
      </c>
      <c r="I20" s="190" t="s">
        <v>72</v>
      </c>
      <c r="J20" s="182">
        <f>8/3</f>
        <v>2.6666666666666665</v>
      </c>
      <c r="K20" s="183"/>
      <c r="L20" s="184"/>
      <c r="M20" s="182">
        <f>1/3</f>
        <v>0.3333333333333333</v>
      </c>
      <c r="N20" s="183"/>
      <c r="O20" s="184"/>
      <c r="P20" s="182">
        <f>11/3</f>
        <v>3.6666666666666665</v>
      </c>
      <c r="Q20" s="183"/>
      <c r="R20" s="184"/>
      <c r="S20" s="187">
        <f>6/3</f>
        <v>2</v>
      </c>
      <c r="T20" s="188"/>
      <c r="U20" s="189"/>
      <c r="V20" s="187">
        <f>6/2</f>
        <v>3</v>
      </c>
      <c r="W20" s="188"/>
      <c r="X20" s="189"/>
      <c r="Y20" s="218">
        <f>J20+M20+P20+S20+V20</f>
        <v>11.666666666666666</v>
      </c>
      <c r="Z20" s="185">
        <v>5</v>
      </c>
      <c r="AA20" s="196">
        <f>Y20*AA12/Y12</f>
        <v>39.772727272727266</v>
      </c>
      <c r="AB20" s="177" t="s">
        <v>127</v>
      </c>
    </row>
    <row r="21" spans="1:28" ht="42.75" customHeight="1" thickBot="1">
      <c r="A21" s="34"/>
      <c r="B21" s="35" t="s">
        <v>186</v>
      </c>
      <c r="C21" s="176"/>
      <c r="D21" s="176"/>
      <c r="E21" s="234"/>
      <c r="F21" s="221"/>
      <c r="G21" s="195"/>
      <c r="H21" s="221"/>
      <c r="I21" s="191"/>
      <c r="J21" s="57"/>
      <c r="K21" s="72"/>
      <c r="L21" s="58"/>
      <c r="M21" s="57"/>
      <c r="N21" s="72"/>
      <c r="O21" s="58"/>
      <c r="P21" s="57"/>
      <c r="Q21" s="72"/>
      <c r="R21" s="58"/>
      <c r="S21" s="57"/>
      <c r="T21" s="72"/>
      <c r="U21" s="58"/>
      <c r="V21" s="57"/>
      <c r="W21" s="72"/>
      <c r="X21" s="58"/>
      <c r="Y21" s="219"/>
      <c r="Z21" s="186"/>
      <c r="AA21" s="198"/>
      <c r="AB21" s="43"/>
    </row>
    <row r="22" spans="1:28" ht="33.75" customHeight="1">
      <c r="A22" s="33">
        <v>6</v>
      </c>
      <c r="B22" s="42" t="s">
        <v>59</v>
      </c>
      <c r="C22" s="175">
        <v>9</v>
      </c>
      <c r="D22" s="175">
        <v>4</v>
      </c>
      <c r="E22" s="233" t="s">
        <v>100</v>
      </c>
      <c r="F22" s="220" t="s">
        <v>190</v>
      </c>
      <c r="G22" s="194" t="s">
        <v>68</v>
      </c>
      <c r="H22" s="220">
        <v>1</v>
      </c>
      <c r="I22" s="190" t="s">
        <v>52</v>
      </c>
      <c r="J22" s="182">
        <f>8/3</f>
        <v>2.6666666666666665</v>
      </c>
      <c r="K22" s="183"/>
      <c r="L22" s="184"/>
      <c r="M22" s="182">
        <v>0</v>
      </c>
      <c r="N22" s="183"/>
      <c r="O22" s="184"/>
      <c r="P22" s="182">
        <f>12/3</f>
        <v>4</v>
      </c>
      <c r="Q22" s="183"/>
      <c r="R22" s="184"/>
      <c r="S22" s="182">
        <f>5/3</f>
        <v>1.6666666666666667</v>
      </c>
      <c r="T22" s="183"/>
      <c r="U22" s="184"/>
      <c r="V22" s="182">
        <f>4/3</f>
        <v>1.3333333333333333</v>
      </c>
      <c r="W22" s="183"/>
      <c r="X22" s="184"/>
      <c r="Y22" s="232">
        <f>J22+M22+P22+S22+V22</f>
        <v>9.666666666666666</v>
      </c>
      <c r="Z22" s="185">
        <v>6</v>
      </c>
      <c r="AA22" s="196">
        <f>Y22*100/Y12</f>
        <v>32.95454545454545</v>
      </c>
      <c r="AB22" s="177" t="s">
        <v>127</v>
      </c>
    </row>
    <row r="23" spans="1:28" ht="57" customHeight="1" thickBot="1">
      <c r="A23" s="34"/>
      <c r="B23" s="35" t="s">
        <v>168</v>
      </c>
      <c r="C23" s="176"/>
      <c r="D23" s="176"/>
      <c r="E23" s="234"/>
      <c r="F23" s="221"/>
      <c r="G23" s="195"/>
      <c r="H23" s="221"/>
      <c r="I23" s="191"/>
      <c r="J23" s="57"/>
      <c r="K23" s="72"/>
      <c r="L23" s="58"/>
      <c r="M23" s="57"/>
      <c r="N23" s="72"/>
      <c r="O23" s="58"/>
      <c r="P23" s="57"/>
      <c r="Q23" s="72"/>
      <c r="R23" s="58"/>
      <c r="S23" s="57"/>
      <c r="T23" s="72"/>
      <c r="U23" s="58"/>
      <c r="V23" s="57"/>
      <c r="W23" s="72"/>
      <c r="X23" s="58"/>
      <c r="Y23" s="219"/>
      <c r="Z23" s="186"/>
      <c r="AA23" s="198"/>
      <c r="AB23" s="43"/>
    </row>
    <row r="24" spans="1:28" ht="31.5" customHeight="1">
      <c r="A24" s="33">
        <v>7</v>
      </c>
      <c r="B24" s="41" t="s">
        <v>58</v>
      </c>
      <c r="C24" s="175">
        <v>15</v>
      </c>
      <c r="D24" s="175">
        <v>2</v>
      </c>
      <c r="E24" s="233" t="s">
        <v>102</v>
      </c>
      <c r="F24" s="194" t="s">
        <v>163</v>
      </c>
      <c r="G24" s="194" t="s">
        <v>67</v>
      </c>
      <c r="H24" s="220">
        <v>2</v>
      </c>
      <c r="I24" s="190" t="s">
        <v>53</v>
      </c>
      <c r="J24" s="182">
        <f>22/3</f>
        <v>7.333333333333333</v>
      </c>
      <c r="K24" s="183"/>
      <c r="L24" s="184"/>
      <c r="M24" s="182">
        <f>0.5/3</f>
        <v>0.16666666666666666</v>
      </c>
      <c r="N24" s="183"/>
      <c r="O24" s="184"/>
      <c r="P24" s="182">
        <f>-6/3</f>
        <v>-2</v>
      </c>
      <c r="Q24" s="183"/>
      <c r="R24" s="184"/>
      <c r="S24" s="182">
        <v>0</v>
      </c>
      <c r="T24" s="183"/>
      <c r="U24" s="184"/>
      <c r="V24" s="182">
        <v>0</v>
      </c>
      <c r="W24" s="183"/>
      <c r="X24" s="184"/>
      <c r="Y24" s="218">
        <f>J24+M24+P24+S24+V24</f>
        <v>5.5</v>
      </c>
      <c r="Z24" s="185">
        <v>7</v>
      </c>
      <c r="AA24" s="196">
        <f>Y24*100/Y12</f>
        <v>18.75</v>
      </c>
      <c r="AB24" s="177" t="s">
        <v>127</v>
      </c>
    </row>
    <row r="25" spans="1:28" ht="35.25" customHeight="1" thickBot="1">
      <c r="A25" s="34"/>
      <c r="B25" s="35" t="s">
        <v>185</v>
      </c>
      <c r="C25" s="176"/>
      <c r="D25" s="176"/>
      <c r="E25" s="234"/>
      <c r="F25" s="195"/>
      <c r="G25" s="195"/>
      <c r="H25" s="221"/>
      <c r="I25" s="191"/>
      <c r="J25" s="57"/>
      <c r="K25" s="72"/>
      <c r="L25" s="58"/>
      <c r="M25" s="57"/>
      <c r="N25" s="72"/>
      <c r="O25" s="58"/>
      <c r="P25" s="57"/>
      <c r="Q25" s="72"/>
      <c r="R25" s="58"/>
      <c r="S25" s="57"/>
      <c r="T25" s="72"/>
      <c r="U25" s="58"/>
      <c r="V25" s="57"/>
      <c r="W25" s="72"/>
      <c r="X25" s="58"/>
      <c r="Y25" s="219"/>
      <c r="Z25" s="186"/>
      <c r="AA25" s="197"/>
      <c r="AB25" s="43"/>
    </row>
    <row r="26" spans="1:28" ht="34.5" customHeight="1">
      <c r="A26" s="33">
        <v>8</v>
      </c>
      <c r="B26" s="41" t="s">
        <v>60</v>
      </c>
      <c r="C26" s="175">
        <v>8</v>
      </c>
      <c r="D26" s="175">
        <v>1</v>
      </c>
      <c r="E26" s="233" t="s">
        <v>101</v>
      </c>
      <c r="F26" s="220" t="s">
        <v>164</v>
      </c>
      <c r="G26" s="194" t="s">
        <v>65</v>
      </c>
      <c r="H26" s="220" t="s">
        <v>69</v>
      </c>
      <c r="I26" s="190" t="s">
        <v>54</v>
      </c>
      <c r="J26" s="182">
        <f>8/3</f>
        <v>2.6666666666666665</v>
      </c>
      <c r="K26" s="183"/>
      <c r="L26" s="184"/>
      <c r="M26" s="182">
        <v>0</v>
      </c>
      <c r="N26" s="183"/>
      <c r="O26" s="184"/>
      <c r="P26" s="182">
        <f>-9/3</f>
        <v>-3</v>
      </c>
      <c r="Q26" s="183"/>
      <c r="R26" s="184"/>
      <c r="S26" s="182">
        <v>0</v>
      </c>
      <c r="T26" s="183"/>
      <c r="U26" s="184"/>
      <c r="V26" s="182">
        <v>0</v>
      </c>
      <c r="W26" s="183"/>
      <c r="X26" s="184"/>
      <c r="Y26" s="218">
        <f>J26+M26+P26+S26+V26</f>
        <v>-0.3333333333333335</v>
      </c>
      <c r="Z26" s="185">
        <v>8</v>
      </c>
      <c r="AA26" s="196"/>
      <c r="AB26" s="177"/>
    </row>
    <row r="27" spans="1:28" ht="48.75" customHeight="1" thickBot="1">
      <c r="A27" s="34"/>
      <c r="B27" s="35" t="s">
        <v>187</v>
      </c>
      <c r="C27" s="176"/>
      <c r="D27" s="176"/>
      <c r="E27" s="234"/>
      <c r="F27" s="221"/>
      <c r="G27" s="195"/>
      <c r="H27" s="221"/>
      <c r="I27" s="191"/>
      <c r="J27" s="57"/>
      <c r="K27" s="72"/>
      <c r="L27" s="58"/>
      <c r="M27" s="57"/>
      <c r="N27" s="72"/>
      <c r="O27" s="58"/>
      <c r="P27" s="57"/>
      <c r="Q27" s="72"/>
      <c r="R27" s="58"/>
      <c r="S27" s="57"/>
      <c r="T27" s="72"/>
      <c r="U27" s="58"/>
      <c r="V27" s="57"/>
      <c r="W27" s="72"/>
      <c r="X27" s="58"/>
      <c r="Y27" s="219"/>
      <c r="Z27" s="186"/>
      <c r="AA27" s="197"/>
      <c r="AB27" s="43"/>
    </row>
    <row r="28" spans="1:28" ht="30.75" customHeight="1">
      <c r="A28" s="36">
        <v>9</v>
      </c>
      <c r="B28" s="41" t="s">
        <v>76</v>
      </c>
      <c r="C28" s="175">
        <v>15</v>
      </c>
      <c r="D28" s="175">
        <v>2</v>
      </c>
      <c r="E28" s="233" t="s">
        <v>84</v>
      </c>
      <c r="F28" s="220" t="s">
        <v>190</v>
      </c>
      <c r="G28" s="194" t="s">
        <v>70</v>
      </c>
      <c r="H28" s="220">
        <v>3</v>
      </c>
      <c r="I28" s="190" t="s">
        <v>77</v>
      </c>
      <c r="J28" s="182">
        <f>55/3</f>
        <v>18.333333333333332</v>
      </c>
      <c r="K28" s="183"/>
      <c r="L28" s="184"/>
      <c r="M28" s="182">
        <f>1/3</f>
        <v>0.3333333333333333</v>
      </c>
      <c r="N28" s="183"/>
      <c r="O28" s="184"/>
      <c r="P28" s="182">
        <f>-4/3</f>
        <v>-1.3333333333333333</v>
      </c>
      <c r="Q28" s="183"/>
      <c r="R28" s="184"/>
      <c r="S28" s="182">
        <f>8/3</f>
        <v>2.6666666666666665</v>
      </c>
      <c r="T28" s="183"/>
      <c r="U28" s="184"/>
      <c r="V28" s="182">
        <f>2/3</f>
        <v>0.6666666666666666</v>
      </c>
      <c r="W28" s="183"/>
      <c r="X28" s="184"/>
      <c r="Y28" s="218">
        <f>J28+M28+P28+S28+V28</f>
        <v>20.666666666666668</v>
      </c>
      <c r="Z28" s="178" t="s">
        <v>124</v>
      </c>
      <c r="AA28" s="180" t="s">
        <v>78</v>
      </c>
      <c r="AB28" s="177"/>
    </row>
    <row r="29" spans="1:28" ht="44.25" customHeight="1" thickBot="1">
      <c r="A29" s="36"/>
      <c r="B29" s="35" t="s">
        <v>188</v>
      </c>
      <c r="C29" s="176"/>
      <c r="D29" s="176"/>
      <c r="E29" s="234"/>
      <c r="F29" s="221"/>
      <c r="G29" s="195"/>
      <c r="H29" s="221"/>
      <c r="I29" s="191"/>
      <c r="J29" s="57"/>
      <c r="K29" s="72"/>
      <c r="L29" s="58"/>
      <c r="M29" s="57"/>
      <c r="N29" s="72"/>
      <c r="O29" s="58"/>
      <c r="P29" s="57"/>
      <c r="Q29" s="72"/>
      <c r="R29" s="58"/>
      <c r="S29" s="57"/>
      <c r="T29" s="72"/>
      <c r="U29" s="58"/>
      <c r="V29" s="57"/>
      <c r="W29" s="72"/>
      <c r="X29" s="58"/>
      <c r="Y29" s="219"/>
      <c r="Z29" s="179"/>
      <c r="AA29" s="181"/>
      <c r="AB29" s="43"/>
    </row>
    <row r="30" spans="1:28" ht="30" customHeight="1">
      <c r="A30" s="33">
        <v>10</v>
      </c>
      <c r="B30" s="41" t="s">
        <v>61</v>
      </c>
      <c r="C30" s="175">
        <v>15</v>
      </c>
      <c r="D30" s="175">
        <v>2</v>
      </c>
      <c r="E30" s="233" t="s">
        <v>81</v>
      </c>
      <c r="F30" s="220" t="s">
        <v>190</v>
      </c>
      <c r="G30" s="194" t="s">
        <v>70</v>
      </c>
      <c r="H30" s="220">
        <v>3</v>
      </c>
      <c r="I30" s="190" t="s">
        <v>55</v>
      </c>
      <c r="J30" s="182">
        <f>59/3</f>
        <v>19.666666666666668</v>
      </c>
      <c r="K30" s="183"/>
      <c r="L30" s="184"/>
      <c r="M30" s="182">
        <v>0</v>
      </c>
      <c r="N30" s="183"/>
      <c r="O30" s="184"/>
      <c r="P30" s="182">
        <f>5/3</f>
        <v>1.6666666666666667</v>
      </c>
      <c r="Q30" s="183"/>
      <c r="R30" s="184"/>
      <c r="S30" s="182">
        <f>11/3</f>
        <v>3.6666666666666665</v>
      </c>
      <c r="T30" s="183"/>
      <c r="U30" s="184"/>
      <c r="V30" s="182">
        <f>3/3</f>
        <v>1</v>
      </c>
      <c r="W30" s="183"/>
      <c r="X30" s="184"/>
      <c r="Y30" s="218">
        <f>J30+M30+P30+S30+V30</f>
        <v>26.000000000000004</v>
      </c>
      <c r="Z30" s="178" t="s">
        <v>124</v>
      </c>
      <c r="AA30" s="180" t="s">
        <v>78</v>
      </c>
      <c r="AB30" s="177"/>
    </row>
    <row r="31" spans="1:28" ht="75.75" customHeight="1" thickBot="1">
      <c r="A31" s="34"/>
      <c r="B31" s="35" t="s">
        <v>189</v>
      </c>
      <c r="C31" s="176"/>
      <c r="D31" s="176"/>
      <c r="E31" s="234"/>
      <c r="F31" s="221"/>
      <c r="G31" s="195"/>
      <c r="H31" s="221"/>
      <c r="I31" s="191"/>
      <c r="J31" s="57"/>
      <c r="K31" s="72"/>
      <c r="L31" s="58"/>
      <c r="M31" s="57"/>
      <c r="N31" s="72"/>
      <c r="O31" s="58"/>
      <c r="P31" s="57"/>
      <c r="Q31" s="72"/>
      <c r="R31" s="58"/>
      <c r="S31" s="57"/>
      <c r="T31" s="72"/>
      <c r="U31" s="58"/>
      <c r="V31" s="57"/>
      <c r="W31" s="72"/>
      <c r="X31" s="58"/>
      <c r="Y31" s="219"/>
      <c r="Z31" s="179"/>
      <c r="AA31" s="181"/>
      <c r="AB31" s="43"/>
    </row>
    <row r="32" spans="1:27" ht="12.75" customHeight="1">
      <c r="A32" s="32"/>
      <c r="B32" s="24" t="s">
        <v>129</v>
      </c>
      <c r="C32" s="23">
        <f>SUM(C12:C31)</f>
        <v>113</v>
      </c>
      <c r="D32" s="23">
        <f>SUM(D12:D31)</f>
        <v>25</v>
      </c>
      <c r="Y32" s="25"/>
      <c r="Z32" s="25"/>
      <c r="AA32" s="235"/>
    </row>
    <row r="33" spans="1:28" s="28" customFormat="1" ht="15.75" customHeight="1">
      <c r="A33" s="3"/>
      <c r="B33" s="27" t="s">
        <v>130</v>
      </c>
      <c r="D33" s="28" t="s">
        <v>143</v>
      </c>
      <c r="I33" s="27" t="s">
        <v>131</v>
      </c>
      <c r="N33" s="29"/>
      <c r="O33" s="29"/>
      <c r="P33" s="29"/>
      <c r="Q33" s="29"/>
      <c r="R33" s="29"/>
      <c r="S33" s="29"/>
      <c r="T33" s="29"/>
      <c r="U33" s="29"/>
      <c r="V33" s="29"/>
      <c r="W33" s="29"/>
      <c r="X33" s="29"/>
      <c r="Y33" s="29"/>
      <c r="Z33" s="29"/>
      <c r="AA33" s="235"/>
      <c r="AB33" s="29"/>
    </row>
    <row r="34" spans="1:28" s="28" customFormat="1" ht="15.75" customHeight="1">
      <c r="A34" s="174"/>
      <c r="B34" s="27" t="s">
        <v>132</v>
      </c>
      <c r="D34" s="28" t="s">
        <v>133</v>
      </c>
      <c r="I34" s="28" t="s">
        <v>142</v>
      </c>
      <c r="N34" s="29"/>
      <c r="O34" s="29"/>
      <c r="P34" s="29"/>
      <c r="Q34" s="29"/>
      <c r="R34" s="29"/>
      <c r="S34" s="29"/>
      <c r="T34" s="29"/>
      <c r="U34" s="29"/>
      <c r="V34" s="29"/>
      <c r="W34" s="29"/>
      <c r="X34" s="29"/>
      <c r="Y34" s="29"/>
      <c r="Z34" s="29"/>
      <c r="AA34" s="173"/>
      <c r="AB34" s="29"/>
    </row>
    <row r="35" spans="1:28" s="28" customFormat="1" ht="14.25" customHeight="1">
      <c r="A35" s="174"/>
      <c r="I35" s="28" t="s">
        <v>141</v>
      </c>
      <c r="N35" s="29"/>
      <c r="O35" s="29"/>
      <c r="P35" s="29"/>
      <c r="Q35" s="29"/>
      <c r="R35" s="29"/>
      <c r="S35" s="29"/>
      <c r="T35" s="29"/>
      <c r="U35" s="29"/>
      <c r="V35" s="29"/>
      <c r="W35" s="29"/>
      <c r="X35" s="29"/>
      <c r="Y35" s="29"/>
      <c r="Z35" s="29"/>
      <c r="AA35" s="173"/>
      <c r="AB35" s="29"/>
    </row>
    <row r="36" spans="1:28" s="28" customFormat="1" ht="15">
      <c r="A36" s="29"/>
      <c r="I36" s="28" t="s">
        <v>143</v>
      </c>
      <c r="N36" s="29"/>
      <c r="O36" s="29"/>
      <c r="P36" s="29"/>
      <c r="Q36" s="29"/>
      <c r="R36" s="29"/>
      <c r="S36" s="29"/>
      <c r="T36" s="29"/>
      <c r="U36" s="29"/>
      <c r="V36" s="29"/>
      <c r="W36" s="29"/>
      <c r="X36" s="29"/>
      <c r="Y36" s="29"/>
      <c r="Z36" s="29"/>
      <c r="AA36" s="30"/>
      <c r="AB36" s="29"/>
    </row>
    <row r="37" spans="9:27" s="28" customFormat="1" ht="15">
      <c r="I37" s="28" t="s">
        <v>144</v>
      </c>
      <c r="AA37" s="31"/>
    </row>
    <row r="38" spans="9:27" s="28" customFormat="1" ht="15">
      <c r="I38" s="28" t="s">
        <v>133</v>
      </c>
      <c r="AA38" s="31"/>
    </row>
    <row r="39" spans="9:27" s="28" customFormat="1" ht="15">
      <c r="I39" s="28" t="s">
        <v>145</v>
      </c>
      <c r="AA39" s="31"/>
    </row>
  </sheetData>
  <sheetProtection/>
  <mergeCells count="186">
    <mergeCell ref="F24:F25"/>
    <mergeCell ref="F20:F21"/>
    <mergeCell ref="A34:A35"/>
    <mergeCell ref="AA34:AA35"/>
    <mergeCell ref="A1:AB1"/>
    <mergeCell ref="A2:AB2"/>
    <mergeCell ref="A3:AB3"/>
    <mergeCell ref="A4:AB4"/>
    <mergeCell ref="A6:AB6"/>
    <mergeCell ref="H8:H11"/>
    <mergeCell ref="AA12:AA13"/>
    <mergeCell ref="AA8:AA11"/>
    <mergeCell ref="E12:E13"/>
    <mergeCell ref="E18:E19"/>
    <mergeCell ref="Y18:Y19"/>
    <mergeCell ref="Y16:Y17"/>
    <mergeCell ref="Y12:Y13"/>
    <mergeCell ref="E14:E15"/>
    <mergeCell ref="E16:E17"/>
    <mergeCell ref="Y14:Y15"/>
    <mergeCell ref="F18:F19"/>
    <mergeCell ref="G18:G19"/>
    <mergeCell ref="Y30:Y31"/>
    <mergeCell ref="AA32:AA33"/>
    <mergeCell ref="E30:E31"/>
    <mergeCell ref="C30:C31"/>
    <mergeCell ref="J30:L31"/>
    <mergeCell ref="M30:O31"/>
    <mergeCell ref="P30:R31"/>
    <mergeCell ref="S30:U31"/>
    <mergeCell ref="V30:X31"/>
    <mergeCell ref="E28:E29"/>
    <mergeCell ref="E20:E21"/>
    <mergeCell ref="E22:E23"/>
    <mergeCell ref="E24:E25"/>
    <mergeCell ref="E26:E27"/>
    <mergeCell ref="F26:F27"/>
    <mergeCell ref="G26:G27"/>
    <mergeCell ref="H26:H27"/>
    <mergeCell ref="I26:I27"/>
    <mergeCell ref="Y26:Y27"/>
    <mergeCell ref="F30:F31"/>
    <mergeCell ref="G30:G31"/>
    <mergeCell ref="H30:H31"/>
    <mergeCell ref="I30:I31"/>
    <mergeCell ref="Y28:Y29"/>
    <mergeCell ref="F28:F29"/>
    <mergeCell ref="G28:G29"/>
    <mergeCell ref="H28:H29"/>
    <mergeCell ref="I28:I29"/>
    <mergeCell ref="Y22:Y23"/>
    <mergeCell ref="G24:G25"/>
    <mergeCell ref="H24:H25"/>
    <mergeCell ref="I24:I25"/>
    <mergeCell ref="Y24:Y25"/>
    <mergeCell ref="V24:X25"/>
    <mergeCell ref="S22:U23"/>
    <mergeCell ref="V22:X23"/>
    <mergeCell ref="Y20:Y21"/>
    <mergeCell ref="F22:F23"/>
    <mergeCell ref="M10:O11"/>
    <mergeCell ref="P10:R11"/>
    <mergeCell ref="I8:I11"/>
    <mergeCell ref="J8:X9"/>
    <mergeCell ref="F12:F13"/>
    <mergeCell ref="G12:G13"/>
    <mergeCell ref="H12:H13"/>
    <mergeCell ref="I12:I13"/>
    <mergeCell ref="S10:U11"/>
    <mergeCell ref="V10:X11"/>
    <mergeCell ref="A8:A11"/>
    <mergeCell ref="B8:B11"/>
    <mergeCell ref="F8:F11"/>
    <mergeCell ref="G8:G11"/>
    <mergeCell ref="E8:E11"/>
    <mergeCell ref="J10:L11"/>
    <mergeCell ref="AA14:AA15"/>
    <mergeCell ref="AA20:AA21"/>
    <mergeCell ref="AA22:AA23"/>
    <mergeCell ref="AA24:AA25"/>
    <mergeCell ref="AA26:AA27"/>
    <mergeCell ref="AA18:AA19"/>
    <mergeCell ref="AA16:AA17"/>
    <mergeCell ref="M14:O15"/>
    <mergeCell ref="P14:R15"/>
    <mergeCell ref="S14:U15"/>
    <mergeCell ref="V14:X15"/>
    <mergeCell ref="V20:X21"/>
    <mergeCell ref="P24:R25"/>
    <mergeCell ref="S24:U25"/>
    <mergeCell ref="S18:U19"/>
    <mergeCell ref="V18:X19"/>
    <mergeCell ref="V16:X17"/>
    <mergeCell ref="J12:L13"/>
    <mergeCell ref="M12:O13"/>
    <mergeCell ref="P12:R13"/>
    <mergeCell ref="S12:U13"/>
    <mergeCell ref="M16:O17"/>
    <mergeCell ref="P16:R17"/>
    <mergeCell ref="S16:U17"/>
    <mergeCell ref="V12:X13"/>
    <mergeCell ref="C28:C29"/>
    <mergeCell ref="J22:L23"/>
    <mergeCell ref="M22:O23"/>
    <mergeCell ref="P22:R23"/>
    <mergeCell ref="G22:G23"/>
    <mergeCell ref="M26:O27"/>
    <mergeCell ref="P26:R27"/>
    <mergeCell ref="J28:L29"/>
    <mergeCell ref="M28:O29"/>
    <mergeCell ref="S26:U27"/>
    <mergeCell ref="V26:X27"/>
    <mergeCell ref="C20:C21"/>
    <mergeCell ref="C22:C23"/>
    <mergeCell ref="C24:C25"/>
    <mergeCell ref="C26:C27"/>
    <mergeCell ref="J24:L25"/>
    <mergeCell ref="M24:O25"/>
    <mergeCell ref="J20:L21"/>
    <mergeCell ref="G20:G21"/>
    <mergeCell ref="C18:C19"/>
    <mergeCell ref="D12:D13"/>
    <mergeCell ref="D14:D15"/>
    <mergeCell ref="P28:R29"/>
    <mergeCell ref="H20:H21"/>
    <mergeCell ref="I20:I21"/>
    <mergeCell ref="H14:H15"/>
    <mergeCell ref="I14:I15"/>
    <mergeCell ref="H18:H19"/>
    <mergeCell ref="I18:I19"/>
    <mergeCell ref="C8:D11"/>
    <mergeCell ref="C12:C13"/>
    <mergeCell ref="C14:C15"/>
    <mergeCell ref="C16:C17"/>
    <mergeCell ref="J14:L15"/>
    <mergeCell ref="F14:F15"/>
    <mergeCell ref="G14:G15"/>
    <mergeCell ref="M20:O21"/>
    <mergeCell ref="F16:F17"/>
    <mergeCell ref="G16:G17"/>
    <mergeCell ref="H16:H17"/>
    <mergeCell ref="D24:D25"/>
    <mergeCell ref="D26:D27"/>
    <mergeCell ref="J16:L17"/>
    <mergeCell ref="I16:I17"/>
    <mergeCell ref="D16:D17"/>
    <mergeCell ref="D18:D19"/>
    <mergeCell ref="J26:L27"/>
    <mergeCell ref="J18:L19"/>
    <mergeCell ref="H22:H23"/>
    <mergeCell ref="I22:I23"/>
    <mergeCell ref="V28:X29"/>
    <mergeCell ref="Z8:Z11"/>
    <mergeCell ref="Z12:Z13"/>
    <mergeCell ref="Z14:Z15"/>
    <mergeCell ref="Z16:Z17"/>
    <mergeCell ref="Z18:Z19"/>
    <mergeCell ref="Z20:Z21"/>
    <mergeCell ref="Z24:Z25"/>
    <mergeCell ref="Z26:Z27"/>
    <mergeCell ref="Y8:Y11"/>
    <mergeCell ref="AB24:AB25"/>
    <mergeCell ref="AB8:AB11"/>
    <mergeCell ref="AB12:AB13"/>
    <mergeCell ref="AB14:AB15"/>
    <mergeCell ref="AB16:AB17"/>
    <mergeCell ref="Z22:Z23"/>
    <mergeCell ref="D20:D21"/>
    <mergeCell ref="D22:D23"/>
    <mergeCell ref="AB18:AB19"/>
    <mergeCell ref="AB20:AB21"/>
    <mergeCell ref="AB22:AB23"/>
    <mergeCell ref="P20:R21"/>
    <mergeCell ref="S20:U21"/>
    <mergeCell ref="M18:O19"/>
    <mergeCell ref="P18:R19"/>
    <mergeCell ref="D28:D29"/>
    <mergeCell ref="D30:D31"/>
    <mergeCell ref="AB26:AB27"/>
    <mergeCell ref="AB28:AB29"/>
    <mergeCell ref="AB30:AB31"/>
    <mergeCell ref="Z28:Z29"/>
    <mergeCell ref="Z30:Z31"/>
    <mergeCell ref="AA28:AA29"/>
    <mergeCell ref="AA30:AA31"/>
    <mergeCell ref="S28:U29"/>
  </mergeCells>
  <printOptions/>
  <pageMargins left="0.3937007874015748" right="0.3937007874015748" top="0.3937007874015748" bottom="0.3937007874015748" header="0" footer="0"/>
  <pageSetup horizontalDpi="600" verticalDpi="600" orientation="landscape" paperSize="9" r:id="rId1"/>
  <rowBreaks count="1" manualBreakCount="1">
    <brk id="2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user1</cp:lastModifiedBy>
  <cp:lastPrinted>2013-01-24T07:13:29Z</cp:lastPrinted>
  <dcterms:created xsi:type="dcterms:W3CDTF">1996-10-08T23:32:33Z</dcterms:created>
  <dcterms:modified xsi:type="dcterms:W3CDTF">2013-01-24T07:14:45Z</dcterms:modified>
  <cp:category/>
  <cp:version/>
  <cp:contentType/>
  <cp:contentStatus/>
</cp:coreProperties>
</file>